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015" firstSheet="4" activeTab="9"/>
  </bookViews>
  <sheets>
    <sheet name="10 -  C2 F M" sheetId="1" r:id="rId1"/>
    <sheet name="11 -  C3 F M" sheetId="2" r:id="rId2"/>
    <sheet name="12 -  C3 F M" sheetId="3" r:id="rId3"/>
    <sheet name="2 -  C1 F M" sheetId="4" r:id="rId4"/>
    <sheet name="3 -  C1 F M" sheetId="5" r:id="rId5"/>
    <sheet name="4 -  Sen P40 F M" sheetId="6" r:id="rId6"/>
    <sheet name="5 -  J1 J2 J3 F M" sheetId="7" r:id="rId7"/>
    <sheet name="6 -  J1 J2 J3 F M" sheetId="8" r:id="rId8"/>
    <sheet name="8 -  Cad Jun Sen P40 F DAN" sheetId="9" r:id="rId9"/>
    <sheet name="9 -  C2 F M" sheetId="10" r:id="rId10"/>
  </sheets>
  <definedNames>
    <definedName name="_xlnm.Print_Area" localSheetId="0">'10 -  C2 F M'!$A$1:$BG$21</definedName>
    <definedName name="_xlnm.Print_Area" localSheetId="1">'11 -  C3 F M'!$A$1:$BG$21</definedName>
    <definedName name="_xlnm.Print_Area" localSheetId="2">'12 -  C3 F M'!$A$1:$BG$21</definedName>
    <definedName name="_xlnm.Print_Area" localSheetId="3">'2 -  C1 F M'!$A$1:$BG$21</definedName>
    <definedName name="_xlnm.Print_Area" localSheetId="4">'3 -  C1 F M'!$A$1:$BG$21</definedName>
    <definedName name="_xlnm.Print_Area" localSheetId="5">'4 -  Sen P40 F M'!$A$1:$BG$19</definedName>
    <definedName name="_xlnm.Print_Area" localSheetId="6">'5 -  J1 J2 J3 F M'!$A$1:$BG$21</definedName>
    <definedName name="_xlnm.Print_Area" localSheetId="7">'6 -  J1 J2 J3 F M'!$A$1:$BG$19</definedName>
    <definedName name="_xlnm.Print_Area" localSheetId="8">'8 -  Cad Jun Sen P40 F DAN'!$A$1:$BG$29</definedName>
    <definedName name="_xlnm.Print_Area" localSheetId="9">'9 -  C2 F M'!$A$1:$BG$23</definedName>
  </definedNames>
  <calcPr fullCalcOnLoad="1"/>
</workbook>
</file>

<file path=xl/sharedStrings.xml><?xml version="1.0" encoding="utf-8"?>
<sst xmlns="http://schemas.openxmlformats.org/spreadsheetml/2006/main" count="1453" uniqueCount="221">
  <si>
    <t>N° de TAPIS</t>
  </si>
  <si>
    <t>BI1:CD21</t>
  </si>
  <si>
    <t>Catégorie</t>
  </si>
  <si>
    <t>10 -  C2 F M</t>
  </si>
  <si>
    <t>Date:</t>
  </si>
  <si>
    <t>3</t>
  </si>
  <si>
    <t>5</t>
  </si>
  <si>
    <t>A1:BG21</t>
  </si>
  <si>
    <t>NOM du CS………………………………….</t>
  </si>
  <si>
    <t>Visa du Signataire :</t>
  </si>
  <si>
    <t>Signature</t>
  </si>
  <si>
    <t>Poule N°</t>
  </si>
  <si>
    <t>N° poule</t>
  </si>
  <si>
    <t>Ligue</t>
  </si>
  <si>
    <t>Dept</t>
  </si>
  <si>
    <t>N°</t>
  </si>
  <si>
    <t>NOM PRENOM</t>
  </si>
  <si>
    <t>Gr</t>
  </si>
  <si>
    <t>Poids</t>
  </si>
  <si>
    <t>Club</t>
  </si>
  <si>
    <t>4x5</t>
  </si>
  <si>
    <t>1x2</t>
  </si>
  <si>
    <t>3x4</t>
  </si>
  <si>
    <t>1x5</t>
  </si>
  <si>
    <t>2x3</t>
  </si>
  <si>
    <t>1x4</t>
  </si>
  <si>
    <t>2x5</t>
  </si>
  <si>
    <t>1x3</t>
  </si>
  <si>
    <t>2x4</t>
  </si>
  <si>
    <t>3x5</t>
  </si>
  <si>
    <t>N° combattant</t>
  </si>
  <si>
    <t>4</t>
  </si>
  <si>
    <t>BRE</t>
  </si>
  <si>
    <t>LIZE Caroline</t>
  </si>
  <si>
    <t>M</t>
  </si>
  <si>
    <t>ALLIANCE JUDO RENNES</t>
  </si>
  <si>
    <t>100</t>
  </si>
  <si>
    <t>020</t>
  </si>
  <si>
    <t>DERIAN Lohann</t>
  </si>
  <si>
    <t>JUDO CLUB 56</t>
  </si>
  <si>
    <t>000</t>
  </si>
  <si>
    <t>003</t>
  </si>
  <si>
    <t>MAFUNDAMENE Priscille Grace</t>
  </si>
  <si>
    <t>J C DES MARCHES DE BRETAGNE</t>
  </si>
  <si>
    <t>022</t>
  </si>
  <si>
    <t>GLEMOT Manon</t>
  </si>
  <si>
    <t>101</t>
  </si>
  <si>
    <t>002</t>
  </si>
  <si>
    <t>POGNOT Doriane</t>
  </si>
  <si>
    <t>001</t>
  </si>
  <si>
    <t>010</t>
  </si>
  <si>
    <t>Supplémentaires</t>
  </si>
  <si>
    <t>Points Acquis</t>
  </si>
  <si>
    <t>C1</t>
  </si>
  <si>
    <t>C2</t>
  </si>
  <si>
    <t>C3</t>
  </si>
  <si>
    <t>C4</t>
  </si>
  <si>
    <t>Total Jour</t>
  </si>
  <si>
    <t>Vu*</t>
  </si>
  <si>
    <t>Total général</t>
  </si>
  <si>
    <t>S1</t>
  </si>
  <si>
    <t>S2</t>
  </si>
  <si>
    <t>S3</t>
  </si>
  <si>
    <t>S4</t>
  </si>
  <si>
    <t>S5</t>
  </si>
  <si>
    <t>T</t>
  </si>
  <si>
    <t>* case réservée au signataire</t>
  </si>
  <si>
    <t>Ordre réel des combats</t>
  </si>
  <si>
    <t>Rouge</t>
  </si>
  <si>
    <t>Blanc</t>
  </si>
  <si>
    <t>11 -  C3 F M</t>
  </si>
  <si>
    <t>2</t>
  </si>
  <si>
    <t>TBO</t>
  </si>
  <si>
    <t>FLEUREAU Manon</t>
  </si>
  <si>
    <t>JUDO CLUB DE SEMBLANCAY</t>
  </si>
  <si>
    <t>PDL</t>
  </si>
  <si>
    <t>HUMEAU Samantha</t>
  </si>
  <si>
    <t>J.C VIHIERSOIS FCL</t>
  </si>
  <si>
    <t>BOMPAS Megane</t>
  </si>
  <si>
    <t>J C MONTREUIL JUIGNE</t>
  </si>
  <si>
    <t>LEMAIRE Severine</t>
  </si>
  <si>
    <t>MALLARD Berenice</t>
  </si>
  <si>
    <t>JUDO CLUB CHALLANDAIS</t>
  </si>
  <si>
    <t>12 -  C3 F M</t>
  </si>
  <si>
    <t>BOUTIN Amelie</t>
  </si>
  <si>
    <t>US PRECIGNE</t>
  </si>
  <si>
    <t>TAILLANDIER Camille</t>
  </si>
  <si>
    <t>JC BEAUFORTAIS</t>
  </si>
  <si>
    <t>100.1</t>
  </si>
  <si>
    <t>MERANDET Maeva</t>
  </si>
  <si>
    <t>KETSUGO ANGERS</t>
  </si>
  <si>
    <t>MONJAL Chloe</t>
  </si>
  <si>
    <t>J.C. DU BASSIN SAUMUROIS</t>
  </si>
  <si>
    <t>URVOY Marine</t>
  </si>
  <si>
    <t>JUDO PAYS DE VILAINE</t>
  </si>
  <si>
    <t>011</t>
  </si>
  <si>
    <t>000.1</t>
  </si>
  <si>
    <t>2 -  C1 F M</t>
  </si>
  <si>
    <t>1</t>
  </si>
  <si>
    <t>PC</t>
  </si>
  <si>
    <t>GUILBAUD Camille</t>
  </si>
  <si>
    <t>JC DU BOCAGE BRESSUIRAIS</t>
  </si>
  <si>
    <t>001.1</t>
  </si>
  <si>
    <t>011.1</t>
  </si>
  <si>
    <t>AUBIN Enory</t>
  </si>
  <si>
    <t>JUDO CLUB DU PAYS GALLO</t>
  </si>
  <si>
    <t>BETARD Lucille</t>
  </si>
  <si>
    <t>JUDO JUJITSU CLUB POUZAUGEAIS</t>
  </si>
  <si>
    <t>111</t>
  </si>
  <si>
    <t>BONDON Aglae</t>
  </si>
  <si>
    <t>M.J.C. BALLON</t>
  </si>
  <si>
    <t>VITET Vicky</t>
  </si>
  <si>
    <t>3 -  C1 F M</t>
  </si>
  <si>
    <t>PELLETIER Judickaelle</t>
  </si>
  <si>
    <t>DOJO SAVENAISIEN</t>
  </si>
  <si>
    <t>BOCHE Julie</t>
  </si>
  <si>
    <t>BRAULT Victoria</t>
  </si>
  <si>
    <t>BRICQUER Elodie</t>
  </si>
  <si>
    <t>C.P.B. RENNES</t>
  </si>
  <si>
    <t>GIRARD Chloe</t>
  </si>
  <si>
    <t>US FERRIEROISE</t>
  </si>
  <si>
    <t>BI1:CC19</t>
  </si>
  <si>
    <t>4 -  Sen P40 F M</t>
  </si>
  <si>
    <t>A1:BG19</t>
  </si>
  <si>
    <t>N° Poule</t>
  </si>
  <si>
    <t>DELAHAYE Manon</t>
  </si>
  <si>
    <t>JUDO CLUB RENAZE</t>
  </si>
  <si>
    <t>COURALEAU Margaux</t>
  </si>
  <si>
    <t>JC NAZAIRIEN</t>
  </si>
  <si>
    <t>RENOUX Christelle</t>
  </si>
  <si>
    <t>BOUCARD Aurore</t>
  </si>
  <si>
    <t>JUDO CLUB GUERANDAIS</t>
  </si>
  <si>
    <t>5 -  J1 J2 J3 F M</t>
  </si>
  <si>
    <t>CHARRIER Manon</t>
  </si>
  <si>
    <t>EVRE JUDO ST PIERRE LE MAY</t>
  </si>
  <si>
    <t>BENZALLAT Samia</t>
  </si>
  <si>
    <t>SAINT DOULCHARD JUDO CLUB</t>
  </si>
  <si>
    <t>COSNET Charlene</t>
  </si>
  <si>
    <t>JC CHAMPAGNE CONLINOISE</t>
  </si>
  <si>
    <t>PAPAIL Jessica</t>
  </si>
  <si>
    <t>BERNE Eloise</t>
  </si>
  <si>
    <t>JUDO CLUB LES ROSIERS/LOIRE</t>
  </si>
  <si>
    <t>6 -  J1 J2 J3 F M</t>
  </si>
  <si>
    <t>6</t>
  </si>
  <si>
    <t>DEBRAY Nolwenn</t>
  </si>
  <si>
    <t>J.C.REDONNAIS</t>
  </si>
  <si>
    <t>QUEREL Morgane</t>
  </si>
  <si>
    <t>ECOLE PLERINAISE ARTS MARTIAUX</t>
  </si>
  <si>
    <t>MERITAN Lucile</t>
  </si>
  <si>
    <t>IMBEAUD Marie</t>
  </si>
  <si>
    <t>UNION SPORTIVE GUIPRY MESSAC</t>
  </si>
  <si>
    <t>112</t>
  </si>
  <si>
    <t>BI1:CP29</t>
  </si>
  <si>
    <t>8 -  Cad Jun Sen P40 F DAN</t>
  </si>
  <si>
    <t>A1:BG29</t>
  </si>
  <si>
    <t>6x9</t>
  </si>
  <si>
    <t>5x8</t>
  </si>
  <si>
    <t>4x7</t>
  </si>
  <si>
    <t>3x9</t>
  </si>
  <si>
    <t>2x8</t>
  </si>
  <si>
    <t>7x9</t>
  </si>
  <si>
    <t>3x6</t>
  </si>
  <si>
    <t>1x7</t>
  </si>
  <si>
    <t>1x6</t>
  </si>
  <si>
    <t>4x9</t>
  </si>
  <si>
    <t>2x7</t>
  </si>
  <si>
    <t>3x8</t>
  </si>
  <si>
    <t>2x6</t>
  </si>
  <si>
    <t>3x7</t>
  </si>
  <si>
    <t>4x8</t>
  </si>
  <si>
    <t>5x9</t>
  </si>
  <si>
    <t>6x8</t>
  </si>
  <si>
    <t>1x8</t>
  </si>
  <si>
    <t>1x9</t>
  </si>
  <si>
    <t>2x9</t>
  </si>
  <si>
    <t>4x6</t>
  </si>
  <si>
    <t>5x6</t>
  </si>
  <si>
    <t>5x7</t>
  </si>
  <si>
    <t>6x7</t>
  </si>
  <si>
    <t>7x8</t>
  </si>
  <si>
    <t>8x9</t>
  </si>
  <si>
    <t>FRABOULET Alexandra</t>
  </si>
  <si>
    <t>J C VILLENEUVOIS</t>
  </si>
  <si>
    <t>110</t>
  </si>
  <si>
    <t>010.2</t>
  </si>
  <si>
    <t>IDF</t>
  </si>
  <si>
    <t>SIESS Violaine</t>
  </si>
  <si>
    <t>CANTON Sophie</t>
  </si>
  <si>
    <t>ALERTE SP.FONDETTES</t>
  </si>
  <si>
    <t>FINKELSTEIN Julie</t>
  </si>
  <si>
    <t>NANTES JUDO CLUB SATORI 44</t>
  </si>
  <si>
    <t>110.1</t>
  </si>
  <si>
    <t>ROCHER Pauline</t>
  </si>
  <si>
    <t>J.C. RICHELAIS</t>
  </si>
  <si>
    <t>RIBOT Amelie</t>
  </si>
  <si>
    <t>HAULBERT Valerie</t>
  </si>
  <si>
    <t>J C DES MAUGES</t>
  </si>
  <si>
    <t>GRANDISSON Katia</t>
  </si>
  <si>
    <t>002.1</t>
  </si>
  <si>
    <t>POTEREAU Coraline</t>
  </si>
  <si>
    <t>ETOILE SP HTE GOULAINE</t>
  </si>
  <si>
    <t>Rattrapages</t>
  </si>
  <si>
    <t>C5</t>
  </si>
  <si>
    <t>C6</t>
  </si>
  <si>
    <t>C7</t>
  </si>
  <si>
    <t>C8</t>
  </si>
  <si>
    <t>C9</t>
  </si>
  <si>
    <t>Combats non faits pour d'éventuels rattrapages</t>
  </si>
  <si>
    <t>BI1:CH23</t>
  </si>
  <si>
    <t>9 -  C2 F M</t>
  </si>
  <si>
    <t>A1:BG23</t>
  </si>
  <si>
    <t>NOR</t>
  </si>
  <si>
    <t>WIMART Rousseau Manon</t>
  </si>
  <si>
    <t>US SOLIDAIRE AMICALE ST ANDRE</t>
  </si>
  <si>
    <t>VRIGNAUD Edwige</t>
  </si>
  <si>
    <t>LEDROIT Camille</t>
  </si>
  <si>
    <t>DOJO PAIMBLOTIN</t>
  </si>
  <si>
    <t>021</t>
  </si>
  <si>
    <t>CAMPAS-POULMAIRE Carla</t>
  </si>
  <si>
    <t>LEBOUCHER Tiphanie</t>
  </si>
  <si>
    <t>BOUTET Marine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</si>
</sst>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b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3" fillId="20" borderId="24" xfId="0" applyFont="1" applyFill="1" applyBorder="1" applyAlignment="1" applyProtection="1">
      <alignment horizontal="center" vertical="center"/>
      <protection hidden="1"/>
    </xf>
    <xf numFmtId="0" fontId="23" fillId="20" borderId="25" xfId="0" applyFont="1" applyFill="1" applyBorder="1" applyAlignment="1" applyProtection="1">
      <alignment horizontal="center" vertical="center"/>
      <protection hidden="1"/>
    </xf>
    <xf numFmtId="0" fontId="23" fillId="20" borderId="26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7" xfId="0" applyFont="1" applyBorder="1" applyAlignment="1" applyProtection="1">
      <alignment horizontal="right" vertical="center"/>
      <protection hidden="1"/>
    </xf>
    <xf numFmtId="0" fontId="19" fillId="20" borderId="28" xfId="0" applyFont="1" applyFill="1" applyBorder="1" applyAlignment="1" applyProtection="1">
      <alignment horizontal="center" vertical="center" shrinkToFit="1"/>
      <protection hidden="1"/>
    </xf>
    <xf numFmtId="0" fontId="19" fillId="20" borderId="28" xfId="0" applyFont="1" applyFill="1" applyBorder="1" applyAlignment="1" applyProtection="1">
      <alignment horizontal="center" vertical="center"/>
      <protection hidden="1"/>
    </xf>
    <xf numFmtId="0" fontId="19" fillId="20" borderId="28" xfId="0" applyFont="1" applyFill="1" applyBorder="1" applyAlignment="1" applyProtection="1">
      <alignment horizontal="center" vertical="center" wrapText="1"/>
      <protection hidden="1"/>
    </xf>
    <xf numFmtId="0" fontId="25" fillId="17" borderId="28" xfId="0" applyFont="1" applyFill="1" applyBorder="1" applyAlignment="1" applyProtection="1">
      <alignment horizontal="center" vertical="center"/>
      <protection hidden="1" locked="0"/>
    </xf>
    <xf numFmtId="0" fontId="25" fillId="24" borderId="28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3" fillId="20" borderId="29" xfId="0" applyFont="1" applyFill="1" applyBorder="1" applyAlignment="1" applyProtection="1">
      <alignment horizontal="center" vertical="center"/>
      <protection hidden="1"/>
    </xf>
    <xf numFmtId="0" fontId="23" fillId="20" borderId="28" xfId="0" applyFont="1" applyFill="1" applyBorder="1" applyAlignment="1" applyProtection="1">
      <alignment horizontal="center" vertical="center"/>
      <protection hidden="1"/>
    </xf>
    <xf numFmtId="0" fontId="23" fillId="20" borderId="30" xfId="0" applyFont="1" applyFill="1" applyBorder="1" applyAlignment="1" applyProtection="1">
      <alignment horizontal="center" vertical="center"/>
      <protection hidden="1"/>
    </xf>
    <xf numFmtId="0" fontId="25" fillId="20" borderId="28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28" xfId="0" applyFont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/>
      <protection hidden="1"/>
    </xf>
    <xf numFmtId="0" fontId="24" fillId="24" borderId="28" xfId="0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49" fontId="24" fillId="20" borderId="28" xfId="0" applyNumberFormat="1" applyFont="1" applyFill="1" applyBorder="1" applyAlignment="1" applyProtection="1">
      <alignment horizontal="center" vertical="center" shrinkToFit="1"/>
      <protection hidden="1"/>
    </xf>
    <xf numFmtId="49" fontId="2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9" xfId="0" applyNumberFormat="1" applyFont="1" applyBorder="1" applyAlignment="1" applyProtection="1">
      <alignment horizontal="center" vertical="center"/>
      <protection hidden="1"/>
    </xf>
    <xf numFmtId="49" fontId="24" fillId="0" borderId="28" xfId="0" applyNumberFormat="1" applyFont="1" applyBorder="1" applyAlignment="1" applyProtection="1">
      <alignment horizontal="center" vertical="center"/>
      <protection hidden="1"/>
    </xf>
    <xf numFmtId="49" fontId="24" fillId="0" borderId="30" xfId="0" applyNumberFormat="1" applyFont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49" fontId="25" fillId="0" borderId="32" xfId="0" applyNumberFormat="1" applyFont="1" applyBorder="1" applyAlignment="1" applyProtection="1">
      <alignment horizontal="center" vertical="center"/>
      <protection hidden="1"/>
    </xf>
    <xf numFmtId="49" fontId="24" fillId="0" borderId="33" xfId="0" applyNumberFormat="1" applyFont="1" applyBorder="1" applyAlignment="1" applyProtection="1">
      <alignment horizontal="center" vertical="center"/>
      <protection hidden="1"/>
    </xf>
    <xf numFmtId="49" fontId="24" fillId="0" borderId="3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0" fontId="27" fillId="0" borderId="35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24" fillId="0" borderId="36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vertical="center" shrinkToFit="1"/>
      <protection hidden="1"/>
    </xf>
    <xf numFmtId="0" fontId="19" fillId="20" borderId="37" xfId="0" applyFont="1" applyFill="1" applyBorder="1" applyAlignment="1" applyProtection="1">
      <alignment horizontal="center" vertical="center"/>
      <protection hidden="1"/>
    </xf>
    <xf numFmtId="0" fontId="25" fillId="20" borderId="12" xfId="0" applyFont="1" applyFill="1" applyBorder="1" applyAlignment="1" applyProtection="1">
      <alignment horizontal="center" vertical="center"/>
      <protection hidden="1"/>
    </xf>
    <xf numFmtId="0" fontId="25" fillId="20" borderId="38" xfId="0" applyFont="1" applyFill="1" applyBorder="1" applyAlignment="1" applyProtection="1">
      <alignment horizontal="center" vertical="center"/>
      <protection hidden="1"/>
    </xf>
    <xf numFmtId="0" fontId="25" fillId="20" borderId="39" xfId="0" applyFont="1" applyFill="1" applyBorder="1" applyAlignment="1" applyProtection="1">
      <alignment horizontal="center" vertical="center"/>
      <protection hidden="1"/>
    </xf>
    <xf numFmtId="0" fontId="25" fillId="20" borderId="40" xfId="0" applyFont="1" applyFill="1" applyBorder="1" applyAlignment="1" applyProtection="1">
      <alignment horizontal="center" vertical="center" wrapText="1"/>
      <protection locked="0"/>
    </xf>
    <xf numFmtId="0" fontId="25" fillId="20" borderId="41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5" fillId="0" borderId="44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5" fillId="20" borderId="45" xfId="0" applyFont="1" applyFill="1" applyBorder="1" applyAlignment="1" applyProtection="1">
      <alignment horizontal="center" vertical="center"/>
      <protection hidden="1"/>
    </xf>
    <xf numFmtId="0" fontId="25" fillId="20" borderId="46" xfId="0" applyFont="1" applyFill="1" applyBorder="1" applyAlignment="1" applyProtection="1">
      <alignment horizontal="center" vertical="center"/>
      <protection hidden="1"/>
    </xf>
    <xf numFmtId="0" fontId="25" fillId="20" borderId="47" xfId="0" applyFont="1" applyFill="1" applyBorder="1" applyAlignment="1" applyProtection="1">
      <alignment horizontal="center" vertical="center"/>
      <protection hidden="1"/>
    </xf>
    <xf numFmtId="0" fontId="25" fillId="20" borderId="48" xfId="0" applyFont="1" applyFill="1" applyBorder="1" applyAlignment="1" applyProtection="1">
      <alignment horizontal="center" vertical="center" wrapText="1"/>
      <protection locked="0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24" fillId="24" borderId="28" xfId="0" applyFont="1" applyFill="1" applyBorder="1" applyAlignment="1" applyProtection="1">
      <alignment horizontal="center" vertical="center" shrinkToFit="1"/>
      <protection hidden="1"/>
    </xf>
    <xf numFmtId="0" fontId="24" fillId="0" borderId="37" xfId="0" applyFont="1" applyBorder="1" applyAlignment="1" applyProtection="1">
      <alignment horizontal="center" vertical="center" shrinkToFit="1"/>
      <protection hidden="1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5" fillId="20" borderId="49" xfId="0" applyFont="1" applyFill="1" applyBorder="1" applyAlignment="1" applyProtection="1">
      <alignment horizontal="center" vertical="center"/>
      <protection hidden="1"/>
    </xf>
    <xf numFmtId="0" fontId="25" fillId="20" borderId="26" xfId="0" applyFont="1" applyFill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hidden="1"/>
    </xf>
    <xf numFmtId="0" fontId="24" fillId="24" borderId="42" xfId="0" applyFont="1" applyFill="1" applyBorder="1" applyAlignment="1" applyProtection="1">
      <alignment horizontal="center" vertical="center"/>
      <protection hidden="1"/>
    </xf>
    <xf numFmtId="0" fontId="24" fillId="0" borderId="43" xfId="0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4" fillId="0" borderId="51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52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5" fillId="20" borderId="50" xfId="0" applyFont="1" applyFill="1" applyBorder="1" applyAlignment="1" applyProtection="1">
      <alignment horizontal="center" vertical="center"/>
      <protection hidden="1"/>
    </xf>
    <xf numFmtId="0" fontId="25" fillId="20" borderId="30" xfId="0" applyFont="1" applyFill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0" borderId="30" xfId="0" applyFont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5" fillId="20" borderId="53" xfId="0" applyFont="1" applyFill="1" applyBorder="1" applyAlignment="1" applyProtection="1">
      <alignment horizontal="center" vertical="center"/>
      <protection hidden="1"/>
    </xf>
    <xf numFmtId="0" fontId="25" fillId="20" borderId="34" xfId="0" applyFont="1" applyFill="1" applyBorder="1" applyAlignment="1" applyProtection="1">
      <alignment horizontal="center" vertical="center"/>
      <protection hidden="1"/>
    </xf>
    <xf numFmtId="0" fontId="25" fillId="0" borderId="32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right" vertical="center"/>
      <protection hidden="1"/>
    </xf>
    <xf numFmtId="0" fontId="24" fillId="0" borderId="28" xfId="0" applyFont="1" applyBorder="1" applyAlignment="1" applyProtection="1">
      <alignment vertical="center"/>
      <protection hidden="1" locked="0"/>
    </xf>
    <xf numFmtId="0" fontId="24" fillId="0" borderId="0" xfId="0" applyFont="1" applyBorder="1" applyAlignment="1" applyProtection="1">
      <alignment vertical="center"/>
      <protection hidden="1" locked="0"/>
    </xf>
    <xf numFmtId="0" fontId="2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3" fillId="20" borderId="24" xfId="0" applyFont="1" applyFill="1" applyBorder="1" applyAlignment="1" applyProtection="1">
      <alignment horizontal="center" vertical="center" wrapText="1"/>
      <protection hidden="1"/>
    </xf>
    <xf numFmtId="0" fontId="23" fillId="20" borderId="25" xfId="0" applyFont="1" applyFill="1" applyBorder="1" applyAlignment="1" applyProtection="1">
      <alignment horizontal="center" vertical="center" wrapText="1"/>
      <protection hidden="1"/>
    </xf>
    <xf numFmtId="0" fontId="23" fillId="20" borderId="26" xfId="0" applyFont="1" applyFill="1" applyBorder="1" applyAlignment="1" applyProtection="1">
      <alignment horizontal="center" vertical="center" wrapText="1"/>
      <protection hidden="1"/>
    </xf>
    <xf numFmtId="0" fontId="25" fillId="23" borderId="28" xfId="0" applyFont="1" applyFill="1" applyBorder="1" applyAlignment="1" applyProtection="1">
      <alignment horizontal="center" vertical="center"/>
      <protection hidden="1" locked="0"/>
    </xf>
    <xf numFmtId="0" fontId="23" fillId="20" borderId="29" xfId="0" applyFont="1" applyFill="1" applyBorder="1" applyAlignment="1" applyProtection="1">
      <alignment horizontal="center" vertical="center" wrapText="1"/>
      <protection hidden="1"/>
    </xf>
    <xf numFmtId="0" fontId="23" fillId="20" borderId="28" xfId="0" applyFont="1" applyFill="1" applyBorder="1" applyAlignment="1" applyProtection="1">
      <alignment horizontal="center" vertical="center" wrapText="1"/>
      <protection hidden="1"/>
    </xf>
    <xf numFmtId="0" fontId="23" fillId="20" borderId="30" xfId="0" applyFont="1" applyFill="1" applyBorder="1" applyAlignment="1" applyProtection="1">
      <alignment horizontal="center" vertical="center" wrapText="1"/>
      <protection hidden="1"/>
    </xf>
    <xf numFmtId="0" fontId="25" fillId="20" borderId="28" xfId="0" applyFont="1" applyFill="1" applyBorder="1" applyAlignment="1" applyProtection="1">
      <alignment horizontal="center" vertical="center" wrapText="1"/>
      <protection hidden="1"/>
    </xf>
    <xf numFmtId="49" fontId="24" fillId="0" borderId="32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0" fontId="25" fillId="20" borderId="54" xfId="0" applyFont="1" applyFill="1" applyBorder="1" applyAlignment="1" applyProtection="1">
      <alignment horizontal="center" vertical="center" wrapText="1"/>
      <protection hidden="1"/>
    </xf>
    <xf numFmtId="0" fontId="25" fillId="20" borderId="47" xfId="0" applyFont="1" applyFill="1" applyBorder="1" applyAlignment="1" applyProtection="1">
      <alignment horizontal="center" vertical="center" wrapText="1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 wrapText="1"/>
      <protection hidden="1"/>
    </xf>
    <xf numFmtId="0" fontId="24" fillId="0" borderId="43" xfId="0" applyFont="1" applyBorder="1" applyAlignment="1" applyProtection="1">
      <alignment horizontal="center" vertical="center" wrapText="1"/>
      <protection hidden="1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5" fillId="20" borderId="56" xfId="0" applyFont="1" applyFill="1" applyBorder="1" applyAlignment="1" applyProtection="1">
      <alignment horizontal="center" vertical="center"/>
      <protection hidden="1"/>
    </xf>
    <xf numFmtId="0" fontId="25" fillId="20" borderId="52" xfId="0" applyFont="1" applyFill="1" applyBorder="1" applyAlignment="1" applyProtection="1">
      <alignment horizontal="center" vertical="center"/>
      <protection hidden="1"/>
    </xf>
    <xf numFmtId="0" fontId="24" fillId="24" borderId="55" xfId="0" applyFont="1" applyFill="1" applyBorder="1" applyAlignment="1" applyProtection="1">
      <alignment horizontal="center" vertical="center"/>
      <protection hidden="1"/>
    </xf>
    <xf numFmtId="0" fontId="24" fillId="24" borderId="43" xfId="0" applyFont="1" applyFill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2" fontId="1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9" fillId="0" borderId="27" xfId="0" applyFont="1" applyBorder="1" applyAlignment="1" applyProtection="1">
      <alignment horizontal="right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 locked="0"/>
    </xf>
    <xf numFmtId="0" fontId="25" fillId="25" borderId="50" xfId="0" applyFont="1" applyFill="1" applyBorder="1" applyAlignment="1" applyProtection="1">
      <alignment horizontal="center" vertical="center"/>
      <protection hidden="1" locked="0"/>
    </xf>
    <xf numFmtId="0" fontId="25" fillId="25" borderId="28" xfId="0" applyFont="1" applyFill="1" applyBorder="1" applyAlignment="1" applyProtection="1">
      <alignment horizontal="center" vertical="center"/>
      <protection hidden="1" locked="0"/>
    </xf>
    <xf numFmtId="0" fontId="31" fillId="24" borderId="28" xfId="0" applyFont="1" applyFill="1" applyBorder="1" applyAlignment="1" applyProtection="1">
      <alignment horizontal="center" vertical="center" shrinkToFit="1"/>
      <protection locked="0"/>
    </xf>
    <xf numFmtId="49" fontId="24" fillId="20" borderId="21" xfId="0" applyNumberFormat="1" applyFont="1" applyFill="1" applyBorder="1" applyAlignment="1" applyProtection="1">
      <alignment horizontal="center" vertical="center" shrinkToFit="1"/>
      <protection hidden="1"/>
    </xf>
    <xf numFmtId="49" fontId="2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20" borderId="28" xfId="0" applyNumberFormat="1" applyFont="1" applyFill="1" applyBorder="1" applyAlignment="1" applyProtection="1">
      <alignment horizontal="center" vertical="center"/>
      <protection hidden="1"/>
    </xf>
    <xf numFmtId="49" fontId="25" fillId="0" borderId="29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49" fontId="24" fillId="0" borderId="28" xfId="0" applyNumberFormat="1" applyFont="1" applyBorder="1" applyAlignment="1" applyProtection="1">
      <alignment horizontal="center" vertical="center"/>
      <protection hidden="1" locked="0"/>
    </xf>
    <xf numFmtId="49" fontId="32" fillId="0" borderId="28" xfId="0" applyNumberFormat="1" applyFont="1" applyBorder="1" applyAlignment="1" applyProtection="1">
      <alignment horizontal="center" vertical="center"/>
      <protection hidden="1"/>
    </xf>
    <xf numFmtId="49" fontId="32" fillId="0" borderId="30" xfId="0" applyNumberFormat="1" applyFont="1" applyBorder="1" applyAlignment="1" applyProtection="1">
      <alignment horizontal="center" vertical="center"/>
      <protection hidden="1"/>
    </xf>
    <xf numFmtId="49" fontId="24" fillId="0" borderId="32" xfId="0" applyNumberFormat="1" applyFont="1" applyBorder="1" applyAlignment="1" applyProtection="1">
      <alignment horizontal="center" vertical="center"/>
      <protection hidden="1" locked="0"/>
    </xf>
    <xf numFmtId="49" fontId="24" fillId="0" borderId="33" xfId="0" applyNumberFormat="1" applyFont="1" applyBorder="1" applyAlignment="1" applyProtection="1">
      <alignment horizontal="center" vertical="center"/>
      <protection hidden="1" locked="0"/>
    </xf>
    <xf numFmtId="0" fontId="19" fillId="20" borderId="37" xfId="0" applyFont="1" applyFill="1" applyBorder="1" applyAlignment="1" applyProtection="1">
      <alignment horizontal="center" vertical="center" shrinkToFit="1"/>
      <protection hidden="1"/>
    </xf>
    <xf numFmtId="0" fontId="25" fillId="20" borderId="57" xfId="0" applyFont="1" applyFill="1" applyBorder="1" applyAlignment="1" applyProtection="1">
      <alignment horizontal="center" vertical="center"/>
      <protection hidden="1"/>
    </xf>
    <xf numFmtId="0" fontId="25" fillId="20" borderId="45" xfId="0" applyFont="1" applyFill="1" applyBorder="1" applyAlignment="1" applyProtection="1">
      <alignment horizontal="center" vertical="center" wrapText="1"/>
      <protection hidden="1"/>
    </xf>
    <xf numFmtId="0" fontId="33" fillId="0" borderId="58" xfId="0" applyFont="1" applyBorder="1" applyAlignment="1" applyProtection="1">
      <alignment horizontal="center" vertical="center" wrapText="1"/>
      <protection hidden="1"/>
    </xf>
    <xf numFmtId="0" fontId="33" fillId="0" borderId="59" xfId="0" applyFont="1" applyBorder="1" applyAlignment="1" applyProtection="1">
      <alignment horizontal="center" vertical="center" wrapText="1"/>
      <protection hidden="1"/>
    </xf>
    <xf numFmtId="0" fontId="33" fillId="0" borderId="6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25" fillId="0" borderId="48" xfId="0" applyFont="1" applyBorder="1" applyAlignment="1" applyProtection="1">
      <alignment horizontal="center" vertical="center" wrapText="1"/>
      <protection hidden="1"/>
    </xf>
    <xf numFmtId="0" fontId="31" fillId="24" borderId="28" xfId="0" applyFont="1" applyFill="1" applyBorder="1" applyAlignment="1" applyProtection="1">
      <alignment horizontal="center" vertical="center" shrinkToFit="1"/>
      <protection hidden="1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/>
      <protection locked="0"/>
    </xf>
    <xf numFmtId="0" fontId="19" fillId="20" borderId="24" xfId="0" applyFont="1" applyFill="1" applyBorder="1" applyAlignment="1" applyProtection="1">
      <alignment horizontal="center" vertical="center" wrapText="1"/>
      <protection hidden="1"/>
    </xf>
    <xf numFmtId="0" fontId="19" fillId="20" borderId="26" xfId="0" applyFont="1" applyFill="1" applyBorder="1" applyAlignment="1" applyProtection="1">
      <alignment horizontal="center" vertical="center" wrapText="1"/>
      <protection hidden="1"/>
    </xf>
    <xf numFmtId="0" fontId="24" fillId="0" borderId="62" xfId="0" applyFont="1" applyBorder="1" applyAlignment="1" applyProtection="1">
      <alignment horizontal="center" vertical="center" wrapText="1"/>
      <protection hidden="1"/>
    </xf>
    <xf numFmtId="0" fontId="30" fillId="24" borderId="51" xfId="0" applyFont="1" applyFill="1" applyBorder="1" applyAlignment="1" applyProtection="1">
      <alignment horizontal="center" vertical="center"/>
      <protection hidden="1" locked="0"/>
    </xf>
    <xf numFmtId="0" fontId="30" fillId="24" borderId="21" xfId="0" applyFont="1" applyFill="1" applyBorder="1" applyAlignment="1" applyProtection="1">
      <alignment horizontal="center" vertical="center"/>
      <protection hidden="1" locked="0"/>
    </xf>
    <xf numFmtId="0" fontId="25" fillId="26" borderId="21" xfId="0" applyFont="1" applyFill="1" applyBorder="1" applyAlignment="1" applyProtection="1">
      <alignment horizontal="center" vertical="center"/>
      <protection hidden="1" locked="0"/>
    </xf>
    <xf numFmtId="0" fontId="30" fillId="24" borderId="52" xfId="0" applyFont="1" applyFill="1" applyBorder="1" applyAlignment="1" applyProtection="1">
      <alignment horizontal="center" vertical="center"/>
      <protection hidden="1"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19" fillId="20" borderId="63" xfId="0" applyFont="1" applyFill="1" applyBorder="1" applyAlignment="1" applyProtection="1">
      <alignment horizontal="center" vertical="center"/>
      <protection hidden="1"/>
    </xf>
    <xf numFmtId="0" fontId="19" fillId="20" borderId="3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1" borderId="37" xfId="0" applyFont="1" applyFill="1" applyBorder="1" applyAlignment="1" applyProtection="1">
      <alignment horizontal="center" vertical="center"/>
      <protection hidden="1"/>
    </xf>
    <xf numFmtId="0" fontId="19" fillId="20" borderId="51" xfId="0" applyFont="1" applyFill="1" applyBorder="1" applyAlignment="1" applyProtection="1">
      <alignment horizontal="center" vertical="center" wrapText="1"/>
      <protection hidden="1"/>
    </xf>
    <xf numFmtId="0" fontId="19" fillId="20" borderId="52" xfId="0" applyFont="1" applyFill="1" applyBorder="1" applyAlignment="1" applyProtection="1">
      <alignment horizontal="center" vertical="center" wrapText="1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 locked="0"/>
    </xf>
    <xf numFmtId="0" fontId="30" fillId="24" borderId="30" xfId="0" applyFont="1" applyFill="1" applyBorder="1" applyAlignment="1" applyProtection="1">
      <alignment horizontal="center" vertical="center"/>
      <protection hidden="1" locked="0"/>
    </xf>
    <xf numFmtId="0" fontId="24" fillId="1" borderId="30" xfId="0" applyFont="1" applyFill="1" applyBorder="1" applyAlignment="1" applyProtection="1">
      <alignment horizontal="center" vertical="center"/>
      <protection hidden="1"/>
    </xf>
    <xf numFmtId="0" fontId="30" fillId="24" borderId="32" xfId="0" applyFont="1" applyFill="1" applyBorder="1" applyAlignment="1" applyProtection="1">
      <alignment horizontal="center" vertical="center"/>
      <protection hidden="1" locked="0"/>
    </xf>
    <xf numFmtId="0" fontId="30" fillId="24" borderId="33" xfId="0" applyFont="1" applyFill="1" applyBorder="1" applyAlignment="1" applyProtection="1">
      <alignment horizontal="center" vertical="center"/>
      <protection hidden="1" locked="0"/>
    </xf>
    <xf numFmtId="0" fontId="25" fillId="0" borderId="34" xfId="0" applyFont="1" applyBorder="1" applyAlignment="1" applyProtection="1">
      <alignment vertical="center"/>
      <protection hidden="1"/>
    </xf>
    <xf numFmtId="0" fontId="19" fillId="20" borderId="64" xfId="0" applyFont="1" applyFill="1" applyBorder="1" applyAlignment="1" applyProtection="1">
      <alignment horizontal="center" vertical="center"/>
      <protection hidden="1"/>
    </xf>
    <xf numFmtId="0" fontId="19" fillId="20" borderId="65" xfId="0" applyFont="1" applyFill="1" applyBorder="1" applyAlignment="1" applyProtection="1">
      <alignment horizontal="center" vertical="center"/>
      <protection hidden="1"/>
    </xf>
    <xf numFmtId="0" fontId="24" fillId="24" borderId="62" xfId="0" applyFont="1" applyFill="1" applyBorder="1" applyAlignment="1" applyProtection="1">
      <alignment horizontal="center" vertical="center" wrapText="1"/>
      <protection hidden="1"/>
    </xf>
    <xf numFmtId="0" fontId="24" fillId="0" borderId="66" xfId="0" applyFont="1" applyBorder="1" applyAlignment="1" applyProtection="1">
      <alignment horizontal="center" vertical="center"/>
      <protection hidden="1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68" xfId="0" applyFont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0" fontId="24" fillId="1" borderId="65" xfId="0" applyFont="1" applyFill="1" applyBorder="1" applyAlignment="1" applyProtection="1">
      <alignment horizontal="center" vertical="center"/>
      <protection hidden="1"/>
    </xf>
    <xf numFmtId="0" fontId="19" fillId="20" borderId="14" xfId="0" applyFont="1" applyFill="1" applyBorder="1" applyAlignment="1" applyProtection="1">
      <alignment horizontal="center" vertical="center" wrapText="1"/>
      <protection hidden="1"/>
    </xf>
    <xf numFmtId="0" fontId="19" fillId="20" borderId="69" xfId="0" applyFont="1" applyFill="1" applyBorder="1" applyAlignment="1" applyProtection="1">
      <alignment horizontal="center" vertical="center" wrapText="1"/>
      <protection hidden="1"/>
    </xf>
    <xf numFmtId="0" fontId="24" fillId="0" borderId="70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1" borderId="34" xfId="0" applyFont="1" applyFill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right" vertical="center" shrinkToFit="1"/>
      <protection hidden="1"/>
    </xf>
    <xf numFmtId="0" fontId="24" fillId="0" borderId="28" xfId="0" applyFont="1" applyBorder="1" applyAlignment="1" applyProtection="1">
      <alignment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5" fillId="20" borderId="54" xfId="0" applyFont="1" applyFill="1" applyBorder="1" applyAlignment="1" applyProtection="1">
      <alignment horizontal="center" vertical="center"/>
      <protection hidden="1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5" fillId="20" borderId="51" xfId="0" applyFont="1" applyFill="1" applyBorder="1" applyAlignment="1" applyProtection="1">
      <alignment horizontal="center" vertical="center" wrapText="1"/>
      <protection hidden="1"/>
    </xf>
    <xf numFmtId="0" fontId="25" fillId="20" borderId="52" xfId="0" applyFont="1" applyFill="1" applyBorder="1" applyAlignment="1" applyProtection="1">
      <alignment horizontal="center" vertical="center" wrapText="1"/>
      <protection hidden="1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5" fillId="20" borderId="29" xfId="0" applyFont="1" applyFill="1" applyBorder="1" applyAlignment="1" applyProtection="1">
      <alignment horizontal="center" vertical="center" wrapText="1"/>
      <protection hidden="1"/>
    </xf>
    <xf numFmtId="0" fontId="25" fillId="20" borderId="30" xfId="0" applyFont="1" applyFill="1" applyBorder="1" applyAlignment="1" applyProtection="1">
      <alignment horizontal="center" vertical="center" wrapText="1"/>
      <protection hidden="1"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25" fillId="20" borderId="32" xfId="0" applyFont="1" applyFill="1" applyBorder="1" applyAlignment="1" applyProtection="1">
      <alignment horizontal="center" vertical="center" wrapText="1"/>
      <protection hidden="1"/>
    </xf>
    <xf numFmtId="0" fontId="25" fillId="20" borderId="34" xfId="0" applyFont="1" applyFill="1" applyBorder="1" applyAlignment="1" applyProtection="1">
      <alignment horizontal="center" vertical="center" wrapText="1"/>
      <protection hidden="1"/>
    </xf>
    <xf numFmtId="0" fontId="24" fillId="0" borderId="5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28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104775</xdr:colOff>
      <xdr:row>0</xdr:row>
      <xdr:rowOff>28575</xdr:rowOff>
    </xdr:from>
    <xdr:to>
      <xdr:col>61</xdr:col>
      <xdr:colOff>590550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8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76200</xdr:colOff>
      <xdr:row>0</xdr:row>
      <xdr:rowOff>85725</xdr:rowOff>
    </xdr:from>
    <xdr:to>
      <xdr:col>61</xdr:col>
      <xdr:colOff>561975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857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CW24"/>
  <sheetViews>
    <sheetView zoomScale="101" zoomScaleNormal="101" workbookViewId="0" topLeftCell="A7">
      <pane xSplit="7" ySplit="2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2812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18" width="5.28125" style="1" customWidth="1"/>
    <col min="19" max="24" width="11.421875" style="0" hidden="1" customWidth="1"/>
    <col min="25" max="53" width="11.421875" style="1" hidden="1" customWidth="1"/>
    <col min="54" max="54" width="10.57421875" style="1" hidden="1" customWidth="1"/>
    <col min="55" max="56" width="4.8515625" style="1" customWidth="1"/>
    <col min="57" max="59" width="4.8515625" style="1" hidden="1" customWidth="1"/>
    <col min="60" max="60" width="11.421875" style="1" customWidth="1"/>
    <col min="61" max="61" width="4.57421875" style="1" hidden="1" customWidth="1"/>
    <col min="62" max="62" width="22.7109375" style="1" hidden="1" customWidth="1"/>
    <col min="63" max="63" width="3.140625" style="1" hidden="1" customWidth="1"/>
    <col min="64" max="64" width="7.7109375" style="1" hidden="1" customWidth="1"/>
    <col min="65" max="65" width="22.00390625" style="1" hidden="1" customWidth="1"/>
    <col min="66" max="76" width="4.00390625" style="1" hidden="1" customWidth="1"/>
    <col min="77" max="77" width="4.8515625" style="1" hidden="1" customWidth="1"/>
    <col min="78" max="82" width="4.00390625" style="1" hidden="1" customWidth="1"/>
    <col min="83" max="86" width="11.421875" style="1" customWidth="1"/>
    <col min="87" max="95" width="11.421875" style="1" hidden="1" customWidth="1"/>
    <col min="96" max="100" width="11.421875" style="1" customWidth="1"/>
    <col min="101" max="101" width="11.421875" style="1" hidden="1" customWidth="1"/>
    <col min="102" max="16384" width="11.421875" style="1" customWidth="1"/>
  </cols>
  <sheetData>
    <row r="1" spans="3:101" ht="13.5" thickBot="1">
      <c r="C1" s="2">
        <v>5</v>
      </c>
      <c r="P1" s="4" t="s">
        <v>0</v>
      </c>
      <c r="Q1" s="4"/>
      <c r="R1" s="4"/>
      <c r="BB1" s="5"/>
      <c r="BI1" s="2">
        <v>5</v>
      </c>
      <c r="BL1" s="3"/>
      <c r="BV1" s="4" t="s">
        <v>0</v>
      </c>
      <c r="BW1" s="4"/>
      <c r="BX1" s="4"/>
      <c r="CW1" s="1" t="s">
        <v>1</v>
      </c>
    </row>
    <row r="2" spans="6:101" ht="16.5" customHeight="1" thickBot="1">
      <c r="F2" s="7" t="s">
        <v>2</v>
      </c>
      <c r="G2" s="8" t="s">
        <v>3</v>
      </c>
      <c r="H2" s="1">
        <v>1</v>
      </c>
      <c r="J2" s="9" t="s">
        <v>4</v>
      </c>
      <c r="K2" s="10">
        <f ca="1">TODAY()</f>
        <v>41798</v>
      </c>
      <c r="L2" s="10"/>
      <c r="M2" s="10"/>
      <c r="N2" s="10"/>
      <c r="P2" s="11" t="s">
        <v>5</v>
      </c>
      <c r="Q2" s="11" t="s">
        <v>6</v>
      </c>
      <c r="R2" s="12"/>
      <c r="BB2" s="13"/>
      <c r="BI2" s="6"/>
      <c r="BL2" s="7" t="s">
        <v>2</v>
      </c>
      <c r="BM2" s="8" t="str">
        <f>G2</f>
        <v>10 -  C2 F M</v>
      </c>
      <c r="BP2" s="9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" t="s">
        <v>7</v>
      </c>
    </row>
    <row r="3" spans="16:76" ht="13.5" customHeight="1" thickBot="1">
      <c r="P3" s="14"/>
      <c r="Q3" s="14"/>
      <c r="R3" s="15"/>
      <c r="BB3" s="13"/>
      <c r="BI3" s="6"/>
      <c r="BL3" s="3"/>
      <c r="BV3" s="14"/>
      <c r="BW3" s="14"/>
      <c r="BX3" s="15"/>
    </row>
    <row r="4" spans="6:68" ht="13.5" thickBot="1">
      <c r="F4" s="16"/>
      <c r="G4" s="17"/>
      <c r="J4" s="1" t="s">
        <v>8</v>
      </c>
      <c r="BI4" s="6"/>
      <c r="BL4" s="16"/>
      <c r="BM4" s="17"/>
      <c r="BP4" s="1" t="s">
        <v>8</v>
      </c>
    </row>
    <row r="5" spans="6:76" ht="13.5" customHeight="1" thickTop="1">
      <c r="F5" s="16" t="s">
        <v>9</v>
      </c>
      <c r="G5" s="18"/>
      <c r="J5" s="9" t="s">
        <v>10</v>
      </c>
      <c r="O5" s="19" t="s">
        <v>11</v>
      </c>
      <c r="P5" s="20"/>
      <c r="Q5" s="21" t="str">
        <f>LEFT(G2,2)</f>
        <v>10</v>
      </c>
      <c r="R5" s="22"/>
      <c r="BI5" s="6"/>
      <c r="BL5" s="16" t="s">
        <v>9</v>
      </c>
      <c r="BM5" s="18"/>
      <c r="BP5" s="9" t="s">
        <v>10</v>
      </c>
      <c r="BT5" s="19" t="s">
        <v>11</v>
      </c>
      <c r="BU5" s="19"/>
      <c r="BV5" s="20"/>
      <c r="BW5" s="21" t="str">
        <f>Q5</f>
        <v>10</v>
      </c>
      <c r="BX5" s="22"/>
    </row>
    <row r="6" spans="7:76" ht="13.5" customHeight="1" thickBot="1">
      <c r="G6" s="23"/>
      <c r="H6" s="9"/>
      <c r="I6" s="9"/>
      <c r="J6" s="9"/>
      <c r="K6" s="9"/>
      <c r="O6" s="19"/>
      <c r="P6" s="20"/>
      <c r="Q6" s="24"/>
      <c r="R6" s="25"/>
      <c r="BC6" s="26"/>
      <c r="BD6" s="26"/>
      <c r="BE6" s="26"/>
      <c r="BF6" s="26"/>
      <c r="BG6" s="26"/>
      <c r="BI6" s="6"/>
      <c r="BL6" s="3"/>
      <c r="BM6" s="23"/>
      <c r="BN6" s="9"/>
      <c r="BO6" s="9"/>
      <c r="BP6" s="9"/>
      <c r="BQ6" s="9"/>
      <c r="BT6" s="19"/>
      <c r="BU6" s="19"/>
      <c r="BV6" s="20"/>
      <c r="BW6" s="24"/>
      <c r="BX6" s="25"/>
    </row>
    <row r="7" spans="54:82" ht="19.5" customHeight="1" thickTop="1">
      <c r="BB7" s="1" t="s">
        <v>12</v>
      </c>
      <c r="BC7" s="27">
        <v>11</v>
      </c>
      <c r="BD7" s="28">
        <v>12</v>
      </c>
      <c r="BE7" s="28"/>
      <c r="BF7" s="28"/>
      <c r="BG7" s="29"/>
      <c r="BI7" s="6"/>
      <c r="BL7" s="3"/>
      <c r="BX7" s="30" t="s">
        <v>12</v>
      </c>
      <c r="BY7" s="30"/>
      <c r="BZ7" s="31"/>
      <c r="CA7" s="27"/>
      <c r="CB7" s="28"/>
      <c r="CC7" s="28"/>
      <c r="CD7" s="29"/>
    </row>
    <row r="8" spans="1:82" s="38" customFormat="1" ht="20.25" customHeight="1">
      <c r="A8" s="32" t="s">
        <v>13</v>
      </c>
      <c r="B8" s="32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20</v>
      </c>
      <c r="I8" s="35" t="s">
        <v>21</v>
      </c>
      <c r="J8" s="35" t="s">
        <v>22</v>
      </c>
      <c r="K8" s="35" t="s">
        <v>23</v>
      </c>
      <c r="L8" s="35" t="s">
        <v>24</v>
      </c>
      <c r="M8" s="36" t="s">
        <v>25</v>
      </c>
      <c r="N8" s="35" t="s">
        <v>26</v>
      </c>
      <c r="O8" s="36" t="s">
        <v>27</v>
      </c>
      <c r="P8" s="35" t="s">
        <v>28</v>
      </c>
      <c r="Q8" s="35" t="s">
        <v>29</v>
      </c>
      <c r="R8" s="37"/>
      <c r="BB8" s="37" t="s">
        <v>30</v>
      </c>
      <c r="BC8" s="39" t="s">
        <v>5</v>
      </c>
      <c r="BD8" s="40" t="s">
        <v>31</v>
      </c>
      <c r="BE8" s="40"/>
      <c r="BF8" s="40"/>
      <c r="BG8" s="41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42" t="s">
        <v>20</v>
      </c>
      <c r="BO8" s="42" t="s">
        <v>21</v>
      </c>
      <c r="BP8" s="42" t="s">
        <v>22</v>
      </c>
      <c r="BQ8" s="42" t="s">
        <v>23</v>
      </c>
      <c r="BR8" s="42" t="s">
        <v>24</v>
      </c>
      <c r="BS8" s="42" t="s">
        <v>25</v>
      </c>
      <c r="BT8" s="42" t="s">
        <v>26</v>
      </c>
      <c r="BU8" s="42" t="s">
        <v>27</v>
      </c>
      <c r="BV8" s="42" t="s">
        <v>28</v>
      </c>
      <c r="BW8" s="42" t="s">
        <v>29</v>
      </c>
      <c r="BX8" s="43" t="s">
        <v>30</v>
      </c>
      <c r="BY8" s="44"/>
      <c r="BZ8" s="31"/>
      <c r="CA8" s="39"/>
      <c r="CB8" s="40"/>
      <c r="CC8" s="40"/>
      <c r="CD8" s="41"/>
    </row>
    <row r="9" spans="1:82" ht="24" customHeight="1">
      <c r="A9" s="45" t="s">
        <v>32</v>
      </c>
      <c r="B9" s="45">
        <v>35</v>
      </c>
      <c r="C9" s="46">
        <f ca="1">OFFSET(C9,7,0)</f>
        <v>1</v>
      </c>
      <c r="D9" s="47" t="s">
        <v>33</v>
      </c>
      <c r="E9" s="45" t="s">
        <v>34</v>
      </c>
      <c r="F9" s="45">
        <v>56</v>
      </c>
      <c r="G9" s="48" t="s">
        <v>35</v>
      </c>
      <c r="H9" s="49"/>
      <c r="I9" s="50" t="s">
        <v>36</v>
      </c>
      <c r="J9" s="49"/>
      <c r="K9" s="50" t="s">
        <v>37</v>
      </c>
      <c r="L9" s="49"/>
      <c r="M9" s="50"/>
      <c r="N9" s="49"/>
      <c r="O9" s="50"/>
      <c r="P9" s="49"/>
      <c r="Q9" s="49"/>
      <c r="R9" s="37"/>
      <c r="BB9" s="37"/>
      <c r="BC9" s="51"/>
      <c r="BD9" s="52"/>
      <c r="BE9" s="52"/>
      <c r="BF9" s="52"/>
      <c r="BG9" s="53"/>
      <c r="BI9" s="46">
        <f ca="1">OFFSET(BI9,7,0)</f>
        <v>1</v>
      </c>
      <c r="BJ9" s="54" t="str">
        <f aca="true" t="shared" si="0" ref="BJ9:BM13">D9</f>
        <v>LIZE Caroline</v>
      </c>
      <c r="BK9" s="54" t="str">
        <f t="shared" si="0"/>
        <v>M</v>
      </c>
      <c r="BL9" s="54">
        <f t="shared" si="0"/>
        <v>56</v>
      </c>
      <c r="BM9" s="54" t="str">
        <f t="shared" si="0"/>
        <v>ALLIANCE JUDO RENNES</v>
      </c>
      <c r="BN9" s="49"/>
      <c r="BO9" s="50"/>
      <c r="BP9" s="49"/>
      <c r="BQ9" s="50"/>
      <c r="BR9" s="49"/>
      <c r="BS9" s="50"/>
      <c r="BT9" s="49"/>
      <c r="BU9" s="50"/>
      <c r="BV9" s="49"/>
      <c r="BW9" s="49"/>
      <c r="BX9" s="37"/>
      <c r="BY9" s="37"/>
      <c r="CA9" s="51"/>
      <c r="CB9" s="52"/>
      <c r="CC9" s="52"/>
      <c r="CD9" s="53"/>
    </row>
    <row r="10" spans="1:82" ht="24" customHeight="1">
      <c r="A10" s="45" t="s">
        <v>32</v>
      </c>
      <c r="B10" s="45">
        <v>56</v>
      </c>
      <c r="C10" s="46">
        <f ca="1">OFFSET(C10,7,0)</f>
        <v>2</v>
      </c>
      <c r="D10" s="54" t="s">
        <v>38</v>
      </c>
      <c r="E10" s="45" t="s">
        <v>34</v>
      </c>
      <c r="F10" s="45">
        <v>60</v>
      </c>
      <c r="G10" s="48" t="s">
        <v>39</v>
      </c>
      <c r="H10" s="49"/>
      <c r="I10" s="50" t="s">
        <v>40</v>
      </c>
      <c r="J10" s="49"/>
      <c r="K10" s="49"/>
      <c r="L10" s="50" t="s">
        <v>40</v>
      </c>
      <c r="M10" s="49"/>
      <c r="N10" s="50" t="s">
        <v>41</v>
      </c>
      <c r="O10" s="49"/>
      <c r="P10" s="50" t="s">
        <v>40</v>
      </c>
      <c r="Q10" s="49"/>
      <c r="R10" s="37"/>
      <c r="BB10" s="37"/>
      <c r="BC10" s="51"/>
      <c r="BD10" s="52"/>
      <c r="BE10" s="52"/>
      <c r="BF10" s="52"/>
      <c r="BG10" s="53"/>
      <c r="BI10" s="46">
        <f ca="1">OFFSET(BI10,7,0)</f>
        <v>2</v>
      </c>
      <c r="BJ10" s="54" t="str">
        <f t="shared" si="0"/>
        <v>DERIAN Lohann</v>
      </c>
      <c r="BK10" s="54" t="str">
        <f t="shared" si="0"/>
        <v>M</v>
      </c>
      <c r="BL10" s="54">
        <f t="shared" si="0"/>
        <v>60</v>
      </c>
      <c r="BM10" s="54" t="str">
        <f t="shared" si="0"/>
        <v>JUDO CLUB 56</v>
      </c>
      <c r="BN10" s="49"/>
      <c r="BO10" s="50"/>
      <c r="BP10" s="49"/>
      <c r="BQ10" s="49"/>
      <c r="BR10" s="50"/>
      <c r="BS10" s="49"/>
      <c r="BT10" s="50"/>
      <c r="BU10" s="49"/>
      <c r="BV10" s="50"/>
      <c r="BW10" s="49"/>
      <c r="BX10" s="37"/>
      <c r="BY10" s="37"/>
      <c r="CA10" s="51"/>
      <c r="CB10" s="52"/>
      <c r="CC10" s="52"/>
      <c r="CD10" s="53"/>
    </row>
    <row r="11" spans="1:82" ht="24" customHeight="1">
      <c r="A11" s="45" t="s">
        <v>32</v>
      </c>
      <c r="B11" s="45">
        <v>35</v>
      </c>
      <c r="C11" s="46">
        <f ca="1">OFFSET(C11,7,0)</f>
        <v>3</v>
      </c>
      <c r="D11" s="54" t="s">
        <v>42</v>
      </c>
      <c r="E11" s="45" t="s">
        <v>34</v>
      </c>
      <c r="F11" s="45">
        <v>63</v>
      </c>
      <c r="G11" s="48" t="s">
        <v>43</v>
      </c>
      <c r="H11" s="49"/>
      <c r="I11" s="49"/>
      <c r="J11" s="50" t="s">
        <v>36</v>
      </c>
      <c r="K11" s="49"/>
      <c r="L11" s="50" t="s">
        <v>36</v>
      </c>
      <c r="M11" s="49"/>
      <c r="N11" s="49"/>
      <c r="O11" s="50"/>
      <c r="P11" s="49"/>
      <c r="Q11" s="50" t="s">
        <v>37</v>
      </c>
      <c r="R11" s="37"/>
      <c r="BB11" s="37"/>
      <c r="BC11" s="51" t="s">
        <v>44</v>
      </c>
      <c r="BD11" s="52"/>
      <c r="BE11" s="52"/>
      <c r="BF11" s="52"/>
      <c r="BG11" s="53"/>
      <c r="BI11" s="46">
        <f ca="1">OFFSET(BI11,7,0)</f>
        <v>3</v>
      </c>
      <c r="BJ11" s="54" t="str">
        <f t="shared" si="0"/>
        <v>MAFUNDAMENE Priscille Grace</v>
      </c>
      <c r="BK11" s="54" t="str">
        <f t="shared" si="0"/>
        <v>M</v>
      </c>
      <c r="BL11" s="54">
        <f t="shared" si="0"/>
        <v>63</v>
      </c>
      <c r="BM11" s="54" t="str">
        <f t="shared" si="0"/>
        <v>J C DES MARCHES DE BRETAGNE</v>
      </c>
      <c r="BN11" s="49"/>
      <c r="BO11" s="49"/>
      <c r="BP11" s="50"/>
      <c r="BQ11" s="49"/>
      <c r="BR11" s="50"/>
      <c r="BS11" s="49"/>
      <c r="BT11" s="49"/>
      <c r="BU11" s="50"/>
      <c r="BV11" s="49"/>
      <c r="BW11" s="50"/>
      <c r="BX11" s="37"/>
      <c r="BY11" s="37"/>
      <c r="CA11" s="51"/>
      <c r="CB11" s="52"/>
      <c r="CC11" s="52"/>
      <c r="CD11" s="53"/>
    </row>
    <row r="12" spans="1:82" ht="24" customHeight="1">
      <c r="A12" s="45" t="s">
        <v>32</v>
      </c>
      <c r="B12" s="45">
        <v>35</v>
      </c>
      <c r="C12" s="46">
        <f ca="1">OFFSET(C12,7,0)</f>
        <v>4</v>
      </c>
      <c r="D12" s="54" t="s">
        <v>45</v>
      </c>
      <c r="E12" s="45" t="s">
        <v>34</v>
      </c>
      <c r="F12" s="45">
        <v>64</v>
      </c>
      <c r="G12" s="48" t="s">
        <v>43</v>
      </c>
      <c r="H12" s="50" t="s">
        <v>46</v>
      </c>
      <c r="I12" s="49"/>
      <c r="J12" s="50" t="s">
        <v>40</v>
      </c>
      <c r="K12" s="49"/>
      <c r="L12" s="49"/>
      <c r="M12" s="50"/>
      <c r="N12" s="49"/>
      <c r="O12" s="49"/>
      <c r="P12" s="50" t="s">
        <v>47</v>
      </c>
      <c r="Q12" s="49"/>
      <c r="R12" s="37"/>
      <c r="BB12" s="37"/>
      <c r="BC12" s="51"/>
      <c r="BD12" s="52" t="s">
        <v>36</v>
      </c>
      <c r="BE12" s="52"/>
      <c r="BF12" s="52"/>
      <c r="BG12" s="53"/>
      <c r="BI12" s="46">
        <f ca="1">OFFSET(BI12,7,0)</f>
        <v>4</v>
      </c>
      <c r="BJ12" s="54" t="str">
        <f t="shared" si="0"/>
        <v>GLEMOT Manon</v>
      </c>
      <c r="BK12" s="54" t="str">
        <f t="shared" si="0"/>
        <v>M</v>
      </c>
      <c r="BL12" s="54">
        <f t="shared" si="0"/>
        <v>64</v>
      </c>
      <c r="BM12" s="54" t="str">
        <f t="shared" si="0"/>
        <v>J C DES MARCHES DE BRETAGNE</v>
      </c>
      <c r="BN12" s="50"/>
      <c r="BO12" s="49"/>
      <c r="BP12" s="50"/>
      <c r="BQ12" s="49"/>
      <c r="BR12" s="49"/>
      <c r="BS12" s="50"/>
      <c r="BT12" s="49"/>
      <c r="BU12" s="49"/>
      <c r="BV12" s="50"/>
      <c r="BW12" s="49"/>
      <c r="BX12" s="37"/>
      <c r="BY12" s="37"/>
      <c r="CA12" s="51"/>
      <c r="CB12" s="52"/>
      <c r="CC12" s="52"/>
      <c r="CD12" s="53"/>
    </row>
    <row r="13" spans="1:82" ht="24" customHeight="1" thickBot="1">
      <c r="A13" s="45" t="s">
        <v>32</v>
      </c>
      <c r="B13" s="45">
        <v>35</v>
      </c>
      <c r="C13" s="46">
        <f ca="1">OFFSET(C13,7,0)</f>
        <v>5</v>
      </c>
      <c r="D13" s="54" t="s">
        <v>48</v>
      </c>
      <c r="E13" s="45" t="s">
        <v>34</v>
      </c>
      <c r="F13" s="45">
        <v>72</v>
      </c>
      <c r="G13" s="48" t="s">
        <v>43</v>
      </c>
      <c r="H13" s="50" t="s">
        <v>40</v>
      </c>
      <c r="I13" s="49"/>
      <c r="J13" s="49"/>
      <c r="K13" s="50" t="s">
        <v>49</v>
      </c>
      <c r="L13" s="49"/>
      <c r="M13" s="49"/>
      <c r="N13" s="50" t="s">
        <v>50</v>
      </c>
      <c r="O13" s="49"/>
      <c r="P13" s="49"/>
      <c r="Q13" s="50" t="s">
        <v>40</v>
      </c>
      <c r="R13" s="37"/>
      <c r="BB13" s="37"/>
      <c r="BC13" s="55"/>
      <c r="BD13" s="56"/>
      <c r="BE13" s="56"/>
      <c r="BF13" s="56"/>
      <c r="BG13" s="57"/>
      <c r="BI13" s="46">
        <f ca="1">OFFSET(BI13,7,0)</f>
        <v>5</v>
      </c>
      <c r="BJ13" s="54" t="str">
        <f t="shared" si="0"/>
        <v>POGNOT Doriane</v>
      </c>
      <c r="BK13" s="54" t="str">
        <f t="shared" si="0"/>
        <v>M</v>
      </c>
      <c r="BL13" s="54">
        <f t="shared" si="0"/>
        <v>72</v>
      </c>
      <c r="BM13" s="54" t="str">
        <f t="shared" si="0"/>
        <v>J C DES MARCHES DE BRETAGNE</v>
      </c>
      <c r="BN13" s="50"/>
      <c r="BO13" s="49"/>
      <c r="BP13" s="49"/>
      <c r="BQ13" s="50"/>
      <c r="BR13" s="49"/>
      <c r="BS13" s="49"/>
      <c r="BT13" s="50"/>
      <c r="BU13" s="49"/>
      <c r="BV13" s="49"/>
      <c r="BW13" s="50"/>
      <c r="BX13" s="37"/>
      <c r="BY13" s="37"/>
      <c r="CA13" s="55"/>
      <c r="CB13" s="56"/>
      <c r="CC13" s="56"/>
      <c r="CD13" s="57"/>
    </row>
    <row r="14" spans="3:76" ht="26.25" customHeight="1" thickBot="1">
      <c r="C14" s="58"/>
      <c r="D14" s="59"/>
      <c r="E14" s="59"/>
      <c r="F14" s="59"/>
      <c r="G14" s="59"/>
      <c r="H14" s="37"/>
      <c r="I14" s="37"/>
      <c r="J14" s="37"/>
      <c r="K14" s="37"/>
      <c r="L14" s="60"/>
      <c r="M14" s="60"/>
      <c r="N14" s="60"/>
      <c r="O14" s="61"/>
      <c r="P14" s="61"/>
      <c r="Q14" s="61"/>
      <c r="R14" s="61"/>
      <c r="BB14" s="62"/>
      <c r="BC14" s="63"/>
      <c r="BI14" s="58"/>
      <c r="BJ14" s="59"/>
      <c r="BK14" s="59"/>
      <c r="BL14" s="59"/>
      <c r="BM14" s="59"/>
      <c r="BN14" s="37"/>
      <c r="BO14" s="37"/>
      <c r="BP14" s="37"/>
      <c r="BQ14" s="37"/>
      <c r="BR14" s="64" t="s">
        <v>51</v>
      </c>
      <c r="BS14" s="64"/>
      <c r="BT14" s="64"/>
      <c r="BU14" s="64"/>
      <c r="BV14" s="65"/>
      <c r="BW14" s="65"/>
      <c r="BX14" s="65"/>
    </row>
    <row r="15" spans="1:79" ht="29.25" customHeight="1" thickBot="1">
      <c r="A15" s="32" t="s">
        <v>13</v>
      </c>
      <c r="B15" s="32" t="s">
        <v>14</v>
      </c>
      <c r="C15" s="33" t="s">
        <v>15</v>
      </c>
      <c r="D15" s="33" t="s">
        <v>16</v>
      </c>
      <c r="E15" s="34" t="s">
        <v>17</v>
      </c>
      <c r="F15" s="42" t="s">
        <v>52</v>
      </c>
      <c r="G15" s="66" t="s">
        <v>19</v>
      </c>
      <c r="H15" s="67" t="s">
        <v>53</v>
      </c>
      <c r="I15" s="68" t="s">
        <v>54</v>
      </c>
      <c r="J15" s="68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74"/>
      <c r="Q15" s="75"/>
      <c r="R15" s="76"/>
      <c r="BB15" s="76"/>
      <c r="BC15" s="77" t="s">
        <v>60</v>
      </c>
      <c r="BD15" s="78" t="s">
        <v>61</v>
      </c>
      <c r="BE15" s="78" t="s">
        <v>62</v>
      </c>
      <c r="BF15" s="78" t="s">
        <v>63</v>
      </c>
      <c r="BG15" s="79" t="s">
        <v>64</v>
      </c>
      <c r="BI15" s="33" t="s">
        <v>15</v>
      </c>
      <c r="BJ15" s="33" t="s">
        <v>16</v>
      </c>
      <c r="BK15" s="34" t="s">
        <v>17</v>
      </c>
      <c r="BL15" s="42" t="s">
        <v>52</v>
      </c>
      <c r="BM15" s="66" t="s">
        <v>19</v>
      </c>
      <c r="BN15" s="67" t="s">
        <v>53</v>
      </c>
      <c r="BO15" s="68" t="s">
        <v>54</v>
      </c>
      <c r="BP15" s="68" t="s">
        <v>55</v>
      </c>
      <c r="BQ15" s="69" t="s">
        <v>56</v>
      </c>
      <c r="BR15" s="77" t="s">
        <v>60</v>
      </c>
      <c r="BS15" s="78" t="s">
        <v>61</v>
      </c>
      <c r="BT15" s="78" t="s">
        <v>62</v>
      </c>
      <c r="BU15" s="79" t="s">
        <v>63</v>
      </c>
      <c r="BV15" s="80" t="s">
        <v>57</v>
      </c>
      <c r="BW15" s="71"/>
      <c r="BX15" s="72" t="s">
        <v>58</v>
      </c>
      <c r="BY15" s="73" t="s">
        <v>59</v>
      </c>
      <c r="BZ15" s="74"/>
      <c r="CA15" s="75"/>
    </row>
    <row r="16" spans="1:79" ht="27" customHeight="1">
      <c r="A16" s="45" t="str">
        <f aca="true" ca="1" t="shared" si="1" ref="A16:B20">OFFSET(A16,-7,0)</f>
        <v>BRE</v>
      </c>
      <c r="B16" s="45">
        <f ca="1" t="shared" si="1"/>
        <v>35</v>
      </c>
      <c r="C16" s="81">
        <v>1</v>
      </c>
      <c r="D16" s="82" t="str">
        <f aca="true" ca="1" t="shared" si="2" ref="D16:E20">OFFSET(D16,-7,0)</f>
        <v>LIZE Caroline</v>
      </c>
      <c r="E16" s="45" t="str">
        <f ca="1" t="shared" si="2"/>
        <v>M</v>
      </c>
      <c r="F16" s="45">
        <v>87</v>
      </c>
      <c r="G16" s="83" t="str">
        <f ca="1">OFFSET(G16,-7,0)</f>
        <v>ALLIANCE JUDO RENNES</v>
      </c>
      <c r="H16" s="84">
        <v>10</v>
      </c>
      <c r="I16" s="85">
        <v>10</v>
      </c>
      <c r="J16" s="85" t="s">
        <v>65</v>
      </c>
      <c r="K16" s="86"/>
      <c r="L16" s="87">
        <f>SUM(H16:K16,BC16:BG16)</f>
        <v>20</v>
      </c>
      <c r="M16" s="88"/>
      <c r="N16" s="89"/>
      <c r="O16" s="90">
        <f ca="1">SUM(OFFSET(O16,0,-9),OFFSET(O16,0,-3))</f>
        <v>107</v>
      </c>
      <c r="P16" s="91"/>
      <c r="Q16" s="3"/>
      <c r="R16" s="92"/>
      <c r="BB16" s="92"/>
      <c r="BC16" s="93"/>
      <c r="BD16" s="94"/>
      <c r="BE16" s="94"/>
      <c r="BF16" s="94"/>
      <c r="BG16" s="95"/>
      <c r="BI16" s="81">
        <v>1</v>
      </c>
      <c r="BJ16" s="45" t="str">
        <f aca="true" t="shared" si="3" ref="BJ16:BM20">D16</f>
        <v>LIZE Caroline</v>
      </c>
      <c r="BK16" s="45" t="str">
        <f t="shared" si="3"/>
        <v>M</v>
      </c>
      <c r="BL16" s="45">
        <f t="shared" si="3"/>
        <v>87</v>
      </c>
      <c r="BM16" s="45" t="str">
        <f t="shared" si="3"/>
        <v>ALLIANCE JUDO RENNES</v>
      </c>
      <c r="BN16" s="84"/>
      <c r="BO16" s="85"/>
      <c r="BP16" s="85"/>
      <c r="BQ16" s="86"/>
      <c r="BR16" s="93"/>
      <c r="BS16" s="94"/>
      <c r="BT16" s="94"/>
      <c r="BU16" s="95"/>
      <c r="BV16" s="87"/>
      <c r="BW16" s="88"/>
      <c r="BX16" s="89"/>
      <c r="BY16" s="96"/>
      <c r="BZ16" s="91"/>
      <c r="CA16" s="3"/>
    </row>
    <row r="17" spans="1:80" ht="27" customHeight="1">
      <c r="A17" s="45" t="str">
        <f ca="1" t="shared" si="1"/>
        <v>BRE</v>
      </c>
      <c r="B17" s="45">
        <f ca="1" t="shared" si="1"/>
        <v>56</v>
      </c>
      <c r="C17" s="81">
        <v>2</v>
      </c>
      <c r="D17" s="45" t="str">
        <f ca="1" t="shared" si="2"/>
        <v>DERIAN Lohann</v>
      </c>
      <c r="E17" s="45" t="str">
        <f ca="1" t="shared" si="2"/>
        <v>M</v>
      </c>
      <c r="F17" s="45">
        <v>47</v>
      </c>
      <c r="G17" s="83" t="str">
        <f ca="1">OFFSET(G17,-7,0)</f>
        <v>JUDO CLUB 56</v>
      </c>
      <c r="H17" s="97">
        <v>0</v>
      </c>
      <c r="I17" s="98">
        <v>0</v>
      </c>
      <c r="J17" s="98">
        <v>0</v>
      </c>
      <c r="K17" s="99">
        <v>0</v>
      </c>
      <c r="L17" s="100">
        <f>SUM(H17:K17,BC17:BG17)</f>
        <v>0</v>
      </c>
      <c r="M17" s="101"/>
      <c r="N17" s="89"/>
      <c r="O17" s="96">
        <f ca="1">SUM(OFFSET(O17,0,-9),OFFSET(O17,0,-3))</f>
        <v>47</v>
      </c>
      <c r="P17" s="91"/>
      <c r="Q17" s="3"/>
      <c r="R17" s="92"/>
      <c r="BB17" s="92"/>
      <c r="BC17" s="102"/>
      <c r="BD17" s="103"/>
      <c r="BE17" s="103"/>
      <c r="BF17" s="103"/>
      <c r="BG17" s="104"/>
      <c r="BI17" s="81">
        <v>2</v>
      </c>
      <c r="BJ17" s="45" t="str">
        <f t="shared" si="3"/>
        <v>DERIAN Lohann</v>
      </c>
      <c r="BK17" s="45" t="str">
        <f t="shared" si="3"/>
        <v>M</v>
      </c>
      <c r="BL17" s="45">
        <f t="shared" si="3"/>
        <v>47</v>
      </c>
      <c r="BM17" s="45" t="str">
        <f t="shared" si="3"/>
        <v>JUDO CLUB 56</v>
      </c>
      <c r="BN17" s="97"/>
      <c r="BO17" s="98"/>
      <c r="BP17" s="98"/>
      <c r="BQ17" s="99"/>
      <c r="BR17" s="102"/>
      <c r="BS17" s="103"/>
      <c r="BT17" s="103"/>
      <c r="BU17" s="104"/>
      <c r="BV17" s="100"/>
      <c r="BW17" s="101"/>
      <c r="BX17" s="89"/>
      <c r="BY17" s="96"/>
      <c r="BZ17" s="91"/>
      <c r="CA17" s="3"/>
      <c r="CB17" s="92"/>
    </row>
    <row r="18" spans="1:80" ht="27" customHeight="1">
      <c r="A18" s="45" t="str">
        <f ca="1" t="shared" si="1"/>
        <v>BRE</v>
      </c>
      <c r="B18" s="45">
        <f ca="1" t="shared" si="1"/>
        <v>35</v>
      </c>
      <c r="C18" s="81">
        <v>3</v>
      </c>
      <c r="D18" s="45" t="str">
        <f ca="1" t="shared" si="2"/>
        <v>MAFUNDAMENE Priscille Grace</v>
      </c>
      <c r="E18" s="45" t="str">
        <f ca="1" t="shared" si="2"/>
        <v>M</v>
      </c>
      <c r="F18" s="45">
        <v>0</v>
      </c>
      <c r="G18" s="83" t="str">
        <f ca="1">OFFSET(G18,-7,0)</f>
        <v>J C DES MARCHES DE BRETAGNE</v>
      </c>
      <c r="H18" s="97">
        <v>10</v>
      </c>
      <c r="I18" s="98">
        <v>10</v>
      </c>
      <c r="J18" s="98">
        <v>10</v>
      </c>
      <c r="K18" s="99"/>
      <c r="L18" s="100">
        <f>SUM(H18:K18,BC18:BG18)</f>
        <v>40</v>
      </c>
      <c r="M18" s="101"/>
      <c r="N18" s="89"/>
      <c r="O18" s="96">
        <f ca="1">SUM(OFFSET(O18,0,-9),OFFSET(O18,0,-3))</f>
        <v>40</v>
      </c>
      <c r="P18" s="91"/>
      <c r="Q18" s="37"/>
      <c r="R18" s="37"/>
      <c r="BB18" s="37"/>
      <c r="BC18" s="102">
        <v>10</v>
      </c>
      <c r="BD18" s="103"/>
      <c r="BE18" s="103"/>
      <c r="BF18" s="103"/>
      <c r="BG18" s="104"/>
      <c r="BI18" s="81">
        <v>3</v>
      </c>
      <c r="BJ18" s="45" t="str">
        <f t="shared" si="3"/>
        <v>MAFUNDAMENE Priscille Grace</v>
      </c>
      <c r="BK18" s="45" t="str">
        <f t="shared" si="3"/>
        <v>M</v>
      </c>
      <c r="BL18" s="45">
        <f t="shared" si="3"/>
        <v>0</v>
      </c>
      <c r="BM18" s="45" t="str">
        <f t="shared" si="3"/>
        <v>J C DES MARCHES DE BRETAGNE</v>
      </c>
      <c r="BN18" s="97"/>
      <c r="BO18" s="98"/>
      <c r="BP18" s="98"/>
      <c r="BQ18" s="99"/>
      <c r="BR18" s="102"/>
      <c r="BS18" s="103"/>
      <c r="BT18" s="103"/>
      <c r="BU18" s="104"/>
      <c r="BV18" s="100"/>
      <c r="BW18" s="101"/>
      <c r="BX18" s="89"/>
      <c r="BY18" s="96"/>
      <c r="BZ18" s="91"/>
      <c r="CA18" s="37"/>
      <c r="CB18" s="37"/>
    </row>
    <row r="19" spans="1:80" ht="27" customHeight="1">
      <c r="A19" s="45" t="str">
        <f ca="1" t="shared" si="1"/>
        <v>BRE</v>
      </c>
      <c r="B19" s="45">
        <f ca="1" t="shared" si="1"/>
        <v>35</v>
      </c>
      <c r="C19" s="81">
        <v>4</v>
      </c>
      <c r="D19" s="45" t="str">
        <f ca="1" t="shared" si="2"/>
        <v>GLEMOT Manon</v>
      </c>
      <c r="E19" s="45" t="str">
        <f ca="1" t="shared" si="2"/>
        <v>M</v>
      </c>
      <c r="F19" s="45">
        <v>80</v>
      </c>
      <c r="G19" s="83" t="str">
        <f ca="1">OFFSET(G19,-7,0)</f>
        <v>J C DES MARCHES DE BRETAGNE</v>
      </c>
      <c r="H19" s="97">
        <v>10</v>
      </c>
      <c r="I19" s="105">
        <v>0</v>
      </c>
      <c r="J19" s="98">
        <v>0</v>
      </c>
      <c r="K19" s="106"/>
      <c r="L19" s="100">
        <f>SUM(H19:K19,BC19:BG19)</f>
        <v>20</v>
      </c>
      <c r="M19" s="101"/>
      <c r="N19" s="89"/>
      <c r="O19" s="96">
        <f ca="1">SUM(OFFSET(O19,0,-9),OFFSET(O19,0,-3))</f>
        <v>100</v>
      </c>
      <c r="P19" s="91"/>
      <c r="Q19" s="37"/>
      <c r="R19" s="3"/>
      <c r="BB19" s="3"/>
      <c r="BC19" s="102"/>
      <c r="BD19" s="103">
        <v>10</v>
      </c>
      <c r="BE19" s="103"/>
      <c r="BF19" s="103"/>
      <c r="BG19" s="104"/>
      <c r="BI19" s="81">
        <v>4</v>
      </c>
      <c r="BJ19" s="45" t="str">
        <f t="shared" si="3"/>
        <v>GLEMOT Manon</v>
      </c>
      <c r="BK19" s="45" t="str">
        <f t="shared" si="3"/>
        <v>M</v>
      </c>
      <c r="BL19" s="45">
        <f t="shared" si="3"/>
        <v>80</v>
      </c>
      <c r="BM19" s="45" t="str">
        <f t="shared" si="3"/>
        <v>J C DES MARCHES DE BRETAGNE</v>
      </c>
      <c r="BN19" s="97"/>
      <c r="BO19" s="105"/>
      <c r="BP19" s="98"/>
      <c r="BQ19" s="106"/>
      <c r="BR19" s="102"/>
      <c r="BS19" s="103"/>
      <c r="BT19" s="103"/>
      <c r="BU19" s="104"/>
      <c r="BV19" s="100"/>
      <c r="BW19" s="101"/>
      <c r="BX19" s="89"/>
      <c r="BY19" s="96"/>
      <c r="BZ19" s="91"/>
      <c r="CA19" s="37"/>
      <c r="CB19" s="3"/>
    </row>
    <row r="20" spans="1:80" ht="27" customHeight="1" thickBot="1">
      <c r="A20" s="45" t="str">
        <f ca="1" t="shared" si="1"/>
        <v>BRE</v>
      </c>
      <c r="B20" s="45">
        <f ca="1" t="shared" si="1"/>
        <v>35</v>
      </c>
      <c r="C20" s="81">
        <v>5</v>
      </c>
      <c r="D20" s="45" t="str">
        <f ca="1" t="shared" si="2"/>
        <v>POGNOT Doriane</v>
      </c>
      <c r="E20" s="45" t="str">
        <f ca="1" t="shared" si="2"/>
        <v>M</v>
      </c>
      <c r="F20" s="45">
        <v>60</v>
      </c>
      <c r="G20" s="83" t="str">
        <f ca="1">OFFSET(G20,-7,0)</f>
        <v>J C DES MARCHES DE BRETAGNE</v>
      </c>
      <c r="H20" s="107">
        <v>0</v>
      </c>
      <c r="I20" s="108">
        <v>0</v>
      </c>
      <c r="J20" s="109">
        <v>7</v>
      </c>
      <c r="K20" s="110">
        <v>0</v>
      </c>
      <c r="L20" s="111">
        <f>SUM(H20:K20,BC20:BG20)</f>
        <v>7</v>
      </c>
      <c r="M20" s="112"/>
      <c r="N20" s="89"/>
      <c r="O20" s="96">
        <f ca="1">SUM(OFFSET(O20,0,-9),OFFSET(O20,0,-3))</f>
        <v>67</v>
      </c>
      <c r="P20" s="91"/>
      <c r="Q20" s="37"/>
      <c r="R20" s="37"/>
      <c r="BB20" s="37"/>
      <c r="BC20" s="113"/>
      <c r="BD20" s="114"/>
      <c r="BE20" s="114"/>
      <c r="BF20" s="114"/>
      <c r="BG20" s="115"/>
      <c r="BI20" s="81">
        <v>5</v>
      </c>
      <c r="BJ20" s="45" t="str">
        <f t="shared" si="3"/>
        <v>POGNOT Doriane</v>
      </c>
      <c r="BK20" s="45" t="str">
        <f t="shared" si="3"/>
        <v>M</v>
      </c>
      <c r="BL20" s="45">
        <f t="shared" si="3"/>
        <v>60</v>
      </c>
      <c r="BM20" s="45" t="str">
        <f t="shared" si="3"/>
        <v>J C DES MARCHES DE BRETAGNE</v>
      </c>
      <c r="BN20" s="107"/>
      <c r="BO20" s="108"/>
      <c r="BP20" s="109"/>
      <c r="BQ20" s="110"/>
      <c r="BR20" s="113"/>
      <c r="BS20" s="114"/>
      <c r="BT20" s="114"/>
      <c r="BU20" s="115"/>
      <c r="BV20" s="111"/>
      <c r="BW20" s="112"/>
      <c r="BX20" s="89"/>
      <c r="BY20" s="96"/>
      <c r="BZ20" s="91"/>
      <c r="CA20" s="37"/>
      <c r="CB20" s="37"/>
    </row>
    <row r="21" spans="3:76" ht="12.75">
      <c r="C21" s="116"/>
      <c r="D21" s="92"/>
      <c r="E21" s="117"/>
      <c r="F21" s="117"/>
      <c r="G21" s="117"/>
      <c r="H21" s="117"/>
      <c r="I21" s="117"/>
      <c r="J21" s="92"/>
      <c r="K21" s="117"/>
      <c r="L21" s="92"/>
      <c r="M21" s="116"/>
      <c r="N21" s="116" t="s">
        <v>66</v>
      </c>
      <c r="O21" s="118"/>
      <c r="P21" s="116"/>
      <c r="Q21" s="118"/>
      <c r="R21" s="116"/>
      <c r="BB21" s="116"/>
      <c r="BC21" s="119"/>
      <c r="BD21" s="119"/>
      <c r="BE21" s="119"/>
      <c r="BF21" s="119"/>
      <c r="BI21" s="116"/>
      <c r="BJ21" s="92"/>
      <c r="BK21" s="117"/>
      <c r="BL21" s="117"/>
      <c r="BM21" s="117"/>
      <c r="BN21" s="117"/>
      <c r="BO21" s="117"/>
      <c r="BP21" s="92"/>
      <c r="BQ21" s="117"/>
      <c r="BR21" s="92"/>
      <c r="BS21" s="116"/>
      <c r="BT21" s="116" t="s">
        <v>66</v>
      </c>
      <c r="BU21" s="118"/>
      <c r="BV21" s="116"/>
      <c r="BW21" s="118"/>
      <c r="BX21" s="116"/>
    </row>
    <row r="22" spans="3:58" ht="12.75" hidden="1">
      <c r="C22" s="58">
        <f>COUNT(H22:BG22)</f>
        <v>8</v>
      </c>
      <c r="D22" s="118"/>
      <c r="E22" s="116"/>
      <c r="F22" s="37"/>
      <c r="G22" s="120" t="s">
        <v>67</v>
      </c>
      <c r="H22" s="121">
        <v>1</v>
      </c>
      <c r="I22" s="121">
        <v>2</v>
      </c>
      <c r="J22" s="121">
        <v>3</v>
      </c>
      <c r="K22" s="121">
        <v>4</v>
      </c>
      <c r="L22" s="121">
        <v>5</v>
      </c>
      <c r="M22" s="121"/>
      <c r="N22" s="121">
        <v>6</v>
      </c>
      <c r="O22" s="121"/>
      <c r="P22" s="121">
        <v>7</v>
      </c>
      <c r="Q22" s="121">
        <v>8</v>
      </c>
      <c r="R22" s="121"/>
      <c r="BB22" s="122"/>
      <c r="BC22" s="63"/>
      <c r="BD22" s="63"/>
      <c r="BE22" s="63"/>
      <c r="BF22" s="63"/>
    </row>
    <row r="23" spans="3:58" ht="12.75" hidden="1">
      <c r="C23" s="58"/>
      <c r="D23" s="118"/>
      <c r="E23" s="116"/>
      <c r="F23" s="37"/>
      <c r="G23" s="120" t="s">
        <v>68</v>
      </c>
      <c r="H23" s="121">
        <v>1</v>
      </c>
      <c r="I23" s="121">
        <v>1</v>
      </c>
      <c r="J23" s="121">
        <v>1</v>
      </c>
      <c r="K23" s="121">
        <v>2</v>
      </c>
      <c r="L23" s="121">
        <v>2</v>
      </c>
      <c r="M23" s="121"/>
      <c r="N23" s="121">
        <v>3</v>
      </c>
      <c r="O23" s="121"/>
      <c r="P23" s="121">
        <v>4</v>
      </c>
      <c r="Q23" s="121">
        <v>3</v>
      </c>
      <c r="R23" s="121"/>
      <c r="BB23" s="122"/>
      <c r="BC23" s="63"/>
      <c r="BD23" s="63"/>
      <c r="BE23" s="63"/>
      <c r="BF23" s="63"/>
    </row>
    <row r="24" spans="3:58" ht="12.75" hidden="1">
      <c r="C24" s="58"/>
      <c r="D24" s="116"/>
      <c r="E24" s="116"/>
      <c r="F24" s="37"/>
      <c r="G24" s="120" t="s">
        <v>69</v>
      </c>
      <c r="H24" s="121">
        <v>1</v>
      </c>
      <c r="I24" s="121">
        <v>1</v>
      </c>
      <c r="J24" s="121">
        <v>2</v>
      </c>
      <c r="K24" s="121">
        <v>2</v>
      </c>
      <c r="L24" s="121">
        <v>2</v>
      </c>
      <c r="M24" s="121"/>
      <c r="N24" s="121">
        <v>3</v>
      </c>
      <c r="O24" s="121"/>
      <c r="P24" s="121">
        <v>3</v>
      </c>
      <c r="Q24" s="121">
        <v>4</v>
      </c>
      <c r="R24" s="121"/>
      <c r="BB24" s="122"/>
      <c r="BC24" s="63"/>
      <c r="BD24" s="63"/>
      <c r="BE24" s="63"/>
      <c r="BF24" s="63"/>
    </row>
  </sheetData>
  <sheetProtection selectLockedCells="1"/>
  <mergeCells count="45">
    <mergeCell ref="BV20:BW20"/>
    <mergeCell ref="BY20:BZ20"/>
    <mergeCell ref="BV15:BW15"/>
    <mergeCell ref="BY15:BZ15"/>
    <mergeCell ref="BV16:BW16"/>
    <mergeCell ref="BY16:BZ16"/>
    <mergeCell ref="BV17:BW17"/>
    <mergeCell ref="BY17:BZ17"/>
    <mergeCell ref="BV18:BW18"/>
    <mergeCell ref="BY18:BZ18"/>
    <mergeCell ref="BM4:BM6"/>
    <mergeCell ref="BW5:BX6"/>
    <mergeCell ref="BV19:BW19"/>
    <mergeCell ref="BY19:BZ19"/>
    <mergeCell ref="BX7:BZ7"/>
    <mergeCell ref="BX8:BZ8"/>
    <mergeCell ref="BT5:BV6"/>
    <mergeCell ref="BR14:BU14"/>
    <mergeCell ref="BV1:BX1"/>
    <mergeCell ref="BQ2:BT2"/>
    <mergeCell ref="BV2:BV3"/>
    <mergeCell ref="BW2:BW3"/>
    <mergeCell ref="BX2:BX3"/>
    <mergeCell ref="G4:G6"/>
    <mergeCell ref="P1:R1"/>
    <mergeCell ref="K2:N2"/>
    <mergeCell ref="P2:P3"/>
    <mergeCell ref="Q2:Q3"/>
    <mergeCell ref="R2:R3"/>
    <mergeCell ref="O5:P6"/>
    <mergeCell ref="Q5:R6"/>
    <mergeCell ref="O15:P15"/>
    <mergeCell ref="L16:M16"/>
    <mergeCell ref="L17:M17"/>
    <mergeCell ref="BC6:BG6"/>
    <mergeCell ref="O14:R14"/>
    <mergeCell ref="O19:P19"/>
    <mergeCell ref="O20:P20"/>
    <mergeCell ref="O16:P16"/>
    <mergeCell ref="O17:P17"/>
    <mergeCell ref="O18:P18"/>
    <mergeCell ref="L18:M18"/>
    <mergeCell ref="L19:M19"/>
    <mergeCell ref="L20:M20"/>
    <mergeCell ref="L15:M15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W26"/>
  <sheetViews>
    <sheetView tabSelected="1" zoomScale="90" zoomScaleNormal="90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16" hidden="1" customWidth="1"/>
    <col min="2" max="2" width="5.140625" style="116" hidden="1" customWidth="1"/>
    <col min="3" max="3" width="4.421875" style="58" bestFit="1" customWidth="1"/>
    <col min="4" max="4" width="24.421875" style="116" customWidth="1"/>
    <col min="5" max="5" width="4.8515625" style="116" customWidth="1"/>
    <col min="6" max="6" width="7.7109375" style="37" customWidth="1"/>
    <col min="7" max="7" width="33.8515625" style="116" customWidth="1"/>
    <col min="8" max="22" width="5.28125" style="116" customWidth="1"/>
    <col min="23" max="23" width="2.7109375" style="116" customWidth="1"/>
    <col min="24" max="29" width="11.421875" style="0" hidden="1" customWidth="1"/>
    <col min="30" max="53" width="11.421875" style="116" hidden="1" customWidth="1"/>
    <col min="54" max="54" width="10.00390625" style="116" hidden="1" customWidth="1"/>
    <col min="55" max="59" width="5.28125" style="116" hidden="1" customWidth="1"/>
    <col min="60" max="60" width="11.421875" style="116" customWidth="1"/>
    <col min="61" max="61" width="4.57421875" style="116" hidden="1" customWidth="1"/>
    <col min="62" max="62" width="22.7109375" style="116" hidden="1" customWidth="1"/>
    <col min="63" max="63" width="3.00390625" style="116" hidden="1" customWidth="1"/>
    <col min="64" max="64" width="7.7109375" style="116" hidden="1" customWidth="1"/>
    <col min="65" max="65" width="21.8515625" style="116" hidden="1" customWidth="1"/>
    <col min="66" max="80" width="3.8515625" style="116" hidden="1" customWidth="1"/>
    <col min="81" max="81" width="2.140625" style="116" hidden="1" customWidth="1"/>
    <col min="82" max="82" width="11.421875" style="116" hidden="1" customWidth="1"/>
    <col min="83" max="86" width="3.8515625" style="116" hidden="1" customWidth="1"/>
    <col min="87" max="95" width="11.421875" style="116" hidden="1" customWidth="1"/>
    <col min="96" max="16384" width="11.421875" style="116" customWidth="1"/>
  </cols>
  <sheetData>
    <row r="1" spans="3:101" ht="13.5" thickBot="1">
      <c r="C1" s="123">
        <v>6</v>
      </c>
      <c r="P1" s="4" t="s">
        <v>0</v>
      </c>
      <c r="Q1" s="4"/>
      <c r="R1" s="4"/>
      <c r="S1" s="236"/>
      <c r="T1" s="236"/>
      <c r="BI1" s="123">
        <v>6</v>
      </c>
      <c r="BL1" s="37"/>
      <c r="BV1" s="4" t="s">
        <v>0</v>
      </c>
      <c r="BW1" s="4"/>
      <c r="BX1" s="4"/>
      <c r="BY1" s="236"/>
      <c r="BZ1" s="236"/>
      <c r="CW1" s="116" t="s">
        <v>208</v>
      </c>
    </row>
    <row r="2" spans="6:101" ht="16.5" customHeight="1" thickBot="1">
      <c r="F2" s="124" t="s">
        <v>2</v>
      </c>
      <c r="G2" s="8" t="s">
        <v>209</v>
      </c>
      <c r="H2" s="116">
        <v>1</v>
      </c>
      <c r="J2" s="125" t="s">
        <v>4</v>
      </c>
      <c r="K2" s="10">
        <f ca="1">TODAY()</f>
        <v>41798</v>
      </c>
      <c r="L2" s="10"/>
      <c r="M2" s="10"/>
      <c r="N2" s="10"/>
      <c r="P2" s="11" t="s">
        <v>5</v>
      </c>
      <c r="Q2" s="11" t="s">
        <v>71</v>
      </c>
      <c r="R2" s="12"/>
      <c r="S2" s="76"/>
      <c r="T2" s="76"/>
      <c r="U2" s="157"/>
      <c r="V2" s="76"/>
      <c r="BI2" s="58"/>
      <c r="BL2" s="124" t="s">
        <v>2</v>
      </c>
      <c r="BM2" s="8" t="str">
        <f>G2</f>
        <v>9 -  C2 F M</v>
      </c>
      <c r="BP2" s="125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BY2" s="76"/>
      <c r="BZ2" s="76"/>
      <c r="CA2" s="157"/>
      <c r="CB2" s="76"/>
      <c r="CW2" s="116" t="s">
        <v>210</v>
      </c>
    </row>
    <row r="3" spans="16:80" ht="13.5" customHeight="1" thickBot="1">
      <c r="P3" s="14"/>
      <c r="Q3" s="14"/>
      <c r="R3" s="15"/>
      <c r="S3" s="76"/>
      <c r="T3" s="76"/>
      <c r="U3" s="76"/>
      <c r="V3" s="76"/>
      <c r="BI3" s="58"/>
      <c r="BL3" s="37"/>
      <c r="BV3" s="14"/>
      <c r="BW3" s="14"/>
      <c r="BX3" s="15"/>
      <c r="BY3" s="76"/>
      <c r="BZ3" s="76"/>
      <c r="CA3" s="76"/>
      <c r="CB3" s="76"/>
    </row>
    <row r="4" spans="6:68" ht="13.5" thickBot="1">
      <c r="F4" s="126"/>
      <c r="G4" s="127"/>
      <c r="J4" s="116" t="s">
        <v>8</v>
      </c>
      <c r="BI4" s="58"/>
      <c r="BL4" s="126"/>
      <c r="BM4" s="127"/>
      <c r="BP4" s="116" t="s">
        <v>8</v>
      </c>
    </row>
    <row r="5" spans="6:80" ht="13.5" customHeight="1" thickTop="1">
      <c r="F5" s="126" t="s">
        <v>9</v>
      </c>
      <c r="G5" s="128"/>
      <c r="J5" s="125" t="s">
        <v>10</v>
      </c>
      <c r="S5" s="19" t="s">
        <v>11</v>
      </c>
      <c r="T5" s="20"/>
      <c r="U5" s="21" t="str">
        <f>LEFT(G2,2)</f>
        <v>9 </v>
      </c>
      <c r="V5" s="22"/>
      <c r="BI5" s="58"/>
      <c r="BL5" s="126" t="s">
        <v>9</v>
      </c>
      <c r="BM5" s="128"/>
      <c r="BP5" s="125" t="s">
        <v>10</v>
      </c>
      <c r="BX5" s="19" t="s">
        <v>11</v>
      </c>
      <c r="BY5" s="19"/>
      <c r="BZ5" s="20"/>
      <c r="CA5" s="21" t="str">
        <f>U5</f>
        <v>9 </v>
      </c>
      <c r="CB5" s="22"/>
    </row>
    <row r="6" spans="7:80" ht="13.5" customHeight="1" thickBot="1">
      <c r="G6" s="129"/>
      <c r="H6" s="125"/>
      <c r="I6" s="125"/>
      <c r="J6" s="125"/>
      <c r="K6" s="125"/>
      <c r="S6" s="19"/>
      <c r="T6" s="20"/>
      <c r="U6" s="24"/>
      <c r="V6" s="25"/>
      <c r="BC6" s="130"/>
      <c r="BD6" s="130"/>
      <c r="BE6" s="130"/>
      <c r="BF6" s="130"/>
      <c r="BG6" s="130"/>
      <c r="BI6" s="58"/>
      <c r="BL6" s="37"/>
      <c r="BM6" s="129"/>
      <c r="BN6" s="125"/>
      <c r="BO6" s="125"/>
      <c r="BP6" s="125"/>
      <c r="BQ6" s="125"/>
      <c r="BX6" s="19"/>
      <c r="BY6" s="19"/>
      <c r="BZ6" s="20"/>
      <c r="CA6" s="24"/>
      <c r="CB6" s="25"/>
    </row>
    <row r="7" spans="54:86" ht="19.5" customHeight="1" thickTop="1">
      <c r="BB7" s="116" t="s">
        <v>12</v>
      </c>
      <c r="BC7" s="131"/>
      <c r="BD7" s="132"/>
      <c r="BE7" s="132"/>
      <c r="BF7" s="132"/>
      <c r="BG7" s="133"/>
      <c r="BI7" s="58"/>
      <c r="BL7" s="37"/>
      <c r="CB7" s="30" t="s">
        <v>12</v>
      </c>
      <c r="CC7" s="30"/>
      <c r="CD7" s="31"/>
      <c r="CE7" s="131"/>
      <c r="CF7" s="132"/>
      <c r="CG7" s="132"/>
      <c r="CH7" s="133"/>
    </row>
    <row r="8" spans="1:86" s="37" customFormat="1" ht="20.25" customHeight="1">
      <c r="A8" s="81" t="s">
        <v>13</v>
      </c>
      <c r="B8" s="81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21</v>
      </c>
      <c r="I8" s="35" t="s">
        <v>22</v>
      </c>
      <c r="J8" s="35" t="s">
        <v>176</v>
      </c>
      <c r="K8" s="35" t="s">
        <v>25</v>
      </c>
      <c r="L8" s="35" t="s">
        <v>161</v>
      </c>
      <c r="M8" s="35" t="s">
        <v>26</v>
      </c>
      <c r="N8" s="35" t="s">
        <v>27</v>
      </c>
      <c r="O8" s="35" t="s">
        <v>167</v>
      </c>
      <c r="P8" s="35" t="s">
        <v>20</v>
      </c>
      <c r="Q8" s="35" t="s">
        <v>163</v>
      </c>
      <c r="R8" s="35" t="s">
        <v>28</v>
      </c>
      <c r="S8" s="35" t="s">
        <v>29</v>
      </c>
      <c r="T8" s="35" t="s">
        <v>175</v>
      </c>
      <c r="U8" s="35" t="s">
        <v>23</v>
      </c>
      <c r="V8" s="36" t="s">
        <v>24</v>
      </c>
      <c r="BB8" s="37" t="s">
        <v>30</v>
      </c>
      <c r="BC8" s="135"/>
      <c r="BD8" s="136"/>
      <c r="BE8" s="136"/>
      <c r="BF8" s="136"/>
      <c r="BG8" s="137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136" t="s">
        <v>21</v>
      </c>
      <c r="BO8" s="136" t="s">
        <v>22</v>
      </c>
      <c r="BP8" s="136" t="s">
        <v>176</v>
      </c>
      <c r="BQ8" s="136" t="s">
        <v>25</v>
      </c>
      <c r="BR8" s="136" t="s">
        <v>161</v>
      </c>
      <c r="BS8" s="136" t="s">
        <v>26</v>
      </c>
      <c r="BT8" s="136" t="s">
        <v>27</v>
      </c>
      <c r="BU8" s="136" t="s">
        <v>167</v>
      </c>
      <c r="BV8" s="136" t="s">
        <v>20</v>
      </c>
      <c r="BW8" s="136" t="s">
        <v>163</v>
      </c>
      <c r="BX8" s="136" t="s">
        <v>28</v>
      </c>
      <c r="BY8" s="136" t="s">
        <v>29</v>
      </c>
      <c r="BZ8" s="136" t="s">
        <v>175</v>
      </c>
      <c r="CA8" s="136" t="s">
        <v>23</v>
      </c>
      <c r="CB8" s="136" t="s">
        <v>24</v>
      </c>
      <c r="CC8" s="43" t="s">
        <v>30</v>
      </c>
      <c r="CD8" s="31"/>
      <c r="CE8" s="135"/>
      <c r="CF8" s="136"/>
      <c r="CG8" s="136"/>
      <c r="CH8" s="137"/>
    </row>
    <row r="9" spans="1:86" ht="34.5" customHeight="1">
      <c r="A9" s="45" t="s">
        <v>211</v>
      </c>
      <c r="B9" s="45">
        <v>14</v>
      </c>
      <c r="C9" s="46">
        <f aca="true" ca="1" t="shared" si="0" ref="C9:C14">OFFSET(C9,8,0)</f>
        <v>1</v>
      </c>
      <c r="D9" s="47" t="s">
        <v>212</v>
      </c>
      <c r="E9" s="45" t="s">
        <v>34</v>
      </c>
      <c r="F9" s="45">
        <v>44</v>
      </c>
      <c r="G9" s="48" t="s">
        <v>213</v>
      </c>
      <c r="H9" s="50" t="s">
        <v>49</v>
      </c>
      <c r="I9" s="49"/>
      <c r="J9" s="49"/>
      <c r="K9" s="50" t="s">
        <v>36</v>
      </c>
      <c r="L9" s="49"/>
      <c r="M9" s="49"/>
      <c r="N9" s="50" t="s">
        <v>40</v>
      </c>
      <c r="O9" s="49"/>
      <c r="P9" s="49"/>
      <c r="Q9" s="50" t="s">
        <v>40</v>
      </c>
      <c r="R9" s="49"/>
      <c r="S9" s="49"/>
      <c r="T9" s="49"/>
      <c r="U9" s="50" t="s">
        <v>36</v>
      </c>
      <c r="V9" s="49"/>
      <c r="BC9" s="51"/>
      <c r="BD9" s="52"/>
      <c r="BE9" s="52"/>
      <c r="BF9" s="52"/>
      <c r="BG9" s="53"/>
      <c r="BI9" s="46">
        <f aca="true" ca="1" t="shared" si="1" ref="BI9:BI14">OFFSET(BI9,8,0)</f>
        <v>1</v>
      </c>
      <c r="BJ9" s="54" t="str">
        <f aca="true" t="shared" si="2" ref="BJ9:BM14">D9</f>
        <v>WIMART Rousseau Manon</v>
      </c>
      <c r="BK9" s="54" t="str">
        <f t="shared" si="2"/>
        <v>M</v>
      </c>
      <c r="BL9" s="54">
        <f t="shared" si="2"/>
        <v>44</v>
      </c>
      <c r="BM9" s="54" t="str">
        <f t="shared" si="2"/>
        <v>US SOLIDAIRE AMICALE ST ANDRE</v>
      </c>
      <c r="BN9" s="50"/>
      <c r="BO9" s="49"/>
      <c r="BP9" s="49"/>
      <c r="BQ9" s="50"/>
      <c r="BR9" s="49"/>
      <c r="BS9" s="49"/>
      <c r="BT9" s="50"/>
      <c r="BU9" s="49"/>
      <c r="BV9" s="49"/>
      <c r="BW9" s="50"/>
      <c r="BX9" s="49"/>
      <c r="BY9" s="49"/>
      <c r="BZ9" s="49"/>
      <c r="CA9" s="50"/>
      <c r="CB9" s="49"/>
      <c r="CE9" s="51"/>
      <c r="CF9" s="52"/>
      <c r="CG9" s="52"/>
      <c r="CH9" s="53"/>
    </row>
    <row r="10" spans="1:86" ht="34.5" customHeight="1">
      <c r="A10" s="45" t="s">
        <v>75</v>
      </c>
      <c r="B10" s="45">
        <v>85</v>
      </c>
      <c r="C10" s="46">
        <f ca="1" t="shared" si="0"/>
        <v>2</v>
      </c>
      <c r="D10" s="54" t="s">
        <v>214</v>
      </c>
      <c r="E10" s="45" t="s">
        <v>34</v>
      </c>
      <c r="F10" s="45">
        <v>48</v>
      </c>
      <c r="G10" s="48" t="s">
        <v>82</v>
      </c>
      <c r="H10" s="50" t="s">
        <v>40</v>
      </c>
      <c r="I10" s="49"/>
      <c r="J10" s="49"/>
      <c r="K10" s="49"/>
      <c r="L10" s="49"/>
      <c r="M10" s="50" t="s">
        <v>36</v>
      </c>
      <c r="N10" s="49"/>
      <c r="O10" s="50" t="s">
        <v>49</v>
      </c>
      <c r="P10" s="49"/>
      <c r="Q10" s="49"/>
      <c r="R10" s="50" t="s">
        <v>49</v>
      </c>
      <c r="S10" s="49"/>
      <c r="T10" s="49"/>
      <c r="U10" s="49"/>
      <c r="V10" s="50"/>
      <c r="BC10" s="51"/>
      <c r="BD10" s="52"/>
      <c r="BE10" s="52"/>
      <c r="BF10" s="52"/>
      <c r="BG10" s="53"/>
      <c r="BI10" s="46">
        <f ca="1" t="shared" si="1"/>
        <v>2</v>
      </c>
      <c r="BJ10" s="54" t="str">
        <f t="shared" si="2"/>
        <v>VRIGNAUD Edwige</v>
      </c>
      <c r="BK10" s="54" t="str">
        <f t="shared" si="2"/>
        <v>M</v>
      </c>
      <c r="BL10" s="54">
        <f t="shared" si="2"/>
        <v>48</v>
      </c>
      <c r="BM10" s="54" t="str">
        <f t="shared" si="2"/>
        <v>JUDO CLUB CHALLANDAIS</v>
      </c>
      <c r="BN10" s="50"/>
      <c r="BO10" s="49"/>
      <c r="BP10" s="49"/>
      <c r="BQ10" s="49"/>
      <c r="BR10" s="49"/>
      <c r="BS10" s="50"/>
      <c r="BT10" s="49"/>
      <c r="BU10" s="50"/>
      <c r="BV10" s="49"/>
      <c r="BW10" s="49"/>
      <c r="BX10" s="50"/>
      <c r="BY10" s="49"/>
      <c r="BZ10" s="49"/>
      <c r="CA10" s="49"/>
      <c r="CB10" s="50"/>
      <c r="CE10" s="51"/>
      <c r="CF10" s="52"/>
      <c r="CG10" s="52"/>
      <c r="CH10" s="53"/>
    </row>
    <row r="11" spans="1:86" ht="34.5" customHeight="1">
      <c r="A11" s="45" t="s">
        <v>75</v>
      </c>
      <c r="B11" s="45">
        <v>44</v>
      </c>
      <c r="C11" s="46">
        <f ca="1" t="shared" si="0"/>
        <v>3</v>
      </c>
      <c r="D11" s="47" t="s">
        <v>215</v>
      </c>
      <c r="E11" s="45" t="s">
        <v>34</v>
      </c>
      <c r="F11" s="45">
        <v>49</v>
      </c>
      <c r="G11" s="48" t="s">
        <v>216</v>
      </c>
      <c r="H11" s="49"/>
      <c r="I11" s="50" t="s">
        <v>217</v>
      </c>
      <c r="J11" s="49"/>
      <c r="K11" s="49"/>
      <c r="L11" s="50" t="s">
        <v>102</v>
      </c>
      <c r="M11" s="49"/>
      <c r="N11" s="50" t="s">
        <v>49</v>
      </c>
      <c r="O11" s="49"/>
      <c r="P11" s="49"/>
      <c r="Q11" s="49"/>
      <c r="R11" s="49"/>
      <c r="S11" s="50" t="s">
        <v>46</v>
      </c>
      <c r="T11" s="49"/>
      <c r="U11" s="49"/>
      <c r="V11" s="50"/>
      <c r="BC11" s="51"/>
      <c r="BD11" s="52"/>
      <c r="BE11" s="52"/>
      <c r="BF11" s="52"/>
      <c r="BG11" s="53"/>
      <c r="BI11" s="46">
        <f ca="1" t="shared" si="1"/>
        <v>3</v>
      </c>
      <c r="BJ11" s="54" t="str">
        <f t="shared" si="2"/>
        <v>LEDROIT Camille</v>
      </c>
      <c r="BK11" s="54" t="str">
        <f t="shared" si="2"/>
        <v>M</v>
      </c>
      <c r="BL11" s="54">
        <f t="shared" si="2"/>
        <v>49</v>
      </c>
      <c r="BM11" s="54" t="str">
        <f t="shared" si="2"/>
        <v>DOJO PAIMBLOTIN</v>
      </c>
      <c r="BN11" s="49"/>
      <c r="BO11" s="50"/>
      <c r="BP11" s="49"/>
      <c r="BQ11" s="49"/>
      <c r="BR11" s="50"/>
      <c r="BS11" s="49"/>
      <c r="BT11" s="50"/>
      <c r="BU11" s="49"/>
      <c r="BV11" s="49"/>
      <c r="BW11" s="49"/>
      <c r="BX11" s="49"/>
      <c r="BY11" s="50"/>
      <c r="BZ11" s="49"/>
      <c r="CA11" s="49"/>
      <c r="CB11" s="50"/>
      <c r="CE11" s="51"/>
      <c r="CF11" s="52"/>
      <c r="CG11" s="52"/>
      <c r="CH11" s="53"/>
    </row>
    <row r="12" spans="1:86" ht="34.5" customHeight="1">
      <c r="A12" s="45" t="s">
        <v>75</v>
      </c>
      <c r="B12" s="45">
        <v>44</v>
      </c>
      <c r="C12" s="46">
        <f ca="1" t="shared" si="0"/>
        <v>4</v>
      </c>
      <c r="D12" s="47" t="s">
        <v>218</v>
      </c>
      <c r="E12" s="45" t="s">
        <v>34</v>
      </c>
      <c r="F12" s="45">
        <v>50</v>
      </c>
      <c r="G12" s="48" t="s">
        <v>131</v>
      </c>
      <c r="H12" s="49"/>
      <c r="I12" s="50" t="s">
        <v>40</v>
      </c>
      <c r="J12" s="49"/>
      <c r="K12" s="50" t="s">
        <v>40</v>
      </c>
      <c r="L12" s="49"/>
      <c r="M12" s="49"/>
      <c r="N12" s="49"/>
      <c r="O12" s="49"/>
      <c r="P12" s="50" t="s">
        <v>36</v>
      </c>
      <c r="Q12" s="49"/>
      <c r="R12" s="50" t="s">
        <v>36</v>
      </c>
      <c r="S12" s="49"/>
      <c r="T12" s="50" t="s">
        <v>49</v>
      </c>
      <c r="U12" s="49"/>
      <c r="V12" s="49"/>
      <c r="BC12" s="51"/>
      <c r="BD12" s="52"/>
      <c r="BE12" s="52"/>
      <c r="BF12" s="52"/>
      <c r="BG12" s="53"/>
      <c r="BI12" s="46">
        <f ca="1" t="shared" si="1"/>
        <v>4</v>
      </c>
      <c r="BJ12" s="54" t="str">
        <f t="shared" si="2"/>
        <v>CAMPAS-POULMAIRE Carla</v>
      </c>
      <c r="BK12" s="54" t="str">
        <f t="shared" si="2"/>
        <v>M</v>
      </c>
      <c r="BL12" s="54">
        <f t="shared" si="2"/>
        <v>50</v>
      </c>
      <c r="BM12" s="54" t="str">
        <f t="shared" si="2"/>
        <v>JUDO CLUB GUERANDAIS</v>
      </c>
      <c r="BN12" s="49"/>
      <c r="BO12" s="50"/>
      <c r="BP12" s="49"/>
      <c r="BQ12" s="50"/>
      <c r="BR12" s="49"/>
      <c r="BS12" s="49"/>
      <c r="BT12" s="49"/>
      <c r="BU12" s="49"/>
      <c r="BV12" s="50"/>
      <c r="BW12" s="49"/>
      <c r="BX12" s="50"/>
      <c r="BY12" s="49"/>
      <c r="BZ12" s="50"/>
      <c r="CA12" s="49"/>
      <c r="CB12" s="49"/>
      <c r="CE12" s="51"/>
      <c r="CF12" s="52"/>
      <c r="CG12" s="52"/>
      <c r="CH12" s="53"/>
    </row>
    <row r="13" spans="1:86" ht="34.5" customHeight="1">
      <c r="A13" s="45" t="s">
        <v>75</v>
      </c>
      <c r="B13" s="45">
        <v>49</v>
      </c>
      <c r="C13" s="46">
        <f ca="1" t="shared" si="0"/>
        <v>5</v>
      </c>
      <c r="D13" s="47" t="s">
        <v>219</v>
      </c>
      <c r="E13" s="45" t="s">
        <v>34</v>
      </c>
      <c r="F13" s="45">
        <v>52</v>
      </c>
      <c r="G13" s="48" t="s">
        <v>141</v>
      </c>
      <c r="H13" s="49"/>
      <c r="I13" s="49"/>
      <c r="J13" s="50" t="s">
        <v>40</v>
      </c>
      <c r="K13" s="49"/>
      <c r="L13" s="49"/>
      <c r="M13" s="50" t="s">
        <v>40</v>
      </c>
      <c r="N13" s="49"/>
      <c r="O13" s="49"/>
      <c r="P13" s="50" t="s">
        <v>40</v>
      </c>
      <c r="Q13" s="49"/>
      <c r="R13" s="49"/>
      <c r="S13" s="50" t="s">
        <v>40</v>
      </c>
      <c r="T13" s="49"/>
      <c r="U13" s="50" t="s">
        <v>40</v>
      </c>
      <c r="V13" s="49"/>
      <c r="BC13" s="178"/>
      <c r="BD13" s="52"/>
      <c r="BE13" s="52"/>
      <c r="BF13" s="52"/>
      <c r="BG13" s="53"/>
      <c r="BI13" s="46">
        <f ca="1" t="shared" si="1"/>
        <v>5</v>
      </c>
      <c r="BJ13" s="54" t="str">
        <f t="shared" si="2"/>
        <v>LEBOUCHER Tiphanie</v>
      </c>
      <c r="BK13" s="54" t="str">
        <f t="shared" si="2"/>
        <v>M</v>
      </c>
      <c r="BL13" s="54">
        <f t="shared" si="2"/>
        <v>52</v>
      </c>
      <c r="BM13" s="54" t="str">
        <f t="shared" si="2"/>
        <v>JUDO CLUB LES ROSIERS/LOIRE</v>
      </c>
      <c r="BN13" s="49"/>
      <c r="BO13" s="49"/>
      <c r="BP13" s="50"/>
      <c r="BQ13" s="49"/>
      <c r="BR13" s="49"/>
      <c r="BS13" s="50"/>
      <c r="BT13" s="49"/>
      <c r="BU13" s="49"/>
      <c r="BV13" s="50"/>
      <c r="BW13" s="49"/>
      <c r="BX13" s="49"/>
      <c r="BY13" s="50"/>
      <c r="BZ13" s="49"/>
      <c r="CA13" s="50"/>
      <c r="CB13" s="49"/>
      <c r="CE13" s="178"/>
      <c r="CF13" s="52"/>
      <c r="CG13" s="52"/>
      <c r="CH13" s="53"/>
    </row>
    <row r="14" spans="1:86" ht="34.5" customHeight="1" thickBot="1">
      <c r="A14" s="45" t="s">
        <v>72</v>
      </c>
      <c r="B14" s="45">
        <v>37</v>
      </c>
      <c r="C14" s="46">
        <f ca="1" t="shared" si="0"/>
        <v>6</v>
      </c>
      <c r="D14" s="47" t="s">
        <v>220</v>
      </c>
      <c r="E14" s="45" t="s">
        <v>34</v>
      </c>
      <c r="F14" s="45">
        <v>55</v>
      </c>
      <c r="G14" s="48" t="s">
        <v>188</v>
      </c>
      <c r="H14" s="49"/>
      <c r="I14" s="49"/>
      <c r="J14" s="50" t="s">
        <v>36</v>
      </c>
      <c r="K14" s="49"/>
      <c r="L14" s="50" t="s">
        <v>36</v>
      </c>
      <c r="M14" s="49"/>
      <c r="N14" s="49"/>
      <c r="O14" s="50" t="s">
        <v>36</v>
      </c>
      <c r="P14" s="49"/>
      <c r="Q14" s="50" t="s">
        <v>36</v>
      </c>
      <c r="R14" s="49"/>
      <c r="S14" s="49"/>
      <c r="T14" s="50" t="s">
        <v>49</v>
      </c>
      <c r="U14" s="49"/>
      <c r="V14" s="49"/>
      <c r="BC14" s="139"/>
      <c r="BD14" s="56"/>
      <c r="BE14" s="56"/>
      <c r="BF14" s="56"/>
      <c r="BG14" s="57"/>
      <c r="BI14" s="46">
        <f ca="1" t="shared" si="1"/>
        <v>6</v>
      </c>
      <c r="BJ14" s="54" t="str">
        <f t="shared" si="2"/>
        <v>BOUTET Marine</v>
      </c>
      <c r="BK14" s="54" t="str">
        <f t="shared" si="2"/>
        <v>M</v>
      </c>
      <c r="BL14" s="54">
        <f t="shared" si="2"/>
        <v>55</v>
      </c>
      <c r="BM14" s="54" t="str">
        <f t="shared" si="2"/>
        <v>ALERTE SP.FONDETTES</v>
      </c>
      <c r="BN14" s="49"/>
      <c r="BO14" s="49"/>
      <c r="BP14" s="50"/>
      <c r="BQ14" s="49"/>
      <c r="BR14" s="50"/>
      <c r="BS14" s="49"/>
      <c r="BT14" s="49"/>
      <c r="BU14" s="50"/>
      <c r="BV14" s="49"/>
      <c r="BW14" s="50"/>
      <c r="BX14" s="49"/>
      <c r="BY14" s="49"/>
      <c r="BZ14" s="50"/>
      <c r="CA14" s="49"/>
      <c r="CB14" s="49"/>
      <c r="CE14" s="139"/>
      <c r="CF14" s="56"/>
      <c r="CG14" s="56"/>
      <c r="CH14" s="57"/>
    </row>
    <row r="15" spans="4:76" ht="24" customHeight="1" thickBot="1">
      <c r="D15" s="59"/>
      <c r="E15" s="59"/>
      <c r="F15" s="59"/>
      <c r="G15" s="59"/>
      <c r="H15" s="37"/>
      <c r="I15" s="37"/>
      <c r="J15" s="37"/>
      <c r="K15" s="37"/>
      <c r="L15" s="37"/>
      <c r="M15" s="237"/>
      <c r="N15" s="237"/>
      <c r="O15" s="237"/>
      <c r="P15" s="237"/>
      <c r="Q15" s="37"/>
      <c r="R15" s="37"/>
      <c r="BI15" s="58"/>
      <c r="BJ15" s="59"/>
      <c r="BK15" s="59"/>
      <c r="BL15" s="59"/>
      <c r="BM15" s="59"/>
      <c r="BN15" s="37"/>
      <c r="BO15" s="37"/>
      <c r="BP15" s="37"/>
      <c r="BQ15" s="37"/>
      <c r="BR15" s="37"/>
      <c r="BS15" s="140" t="s">
        <v>51</v>
      </c>
      <c r="BT15" s="140"/>
      <c r="BU15" s="140"/>
      <c r="BV15" s="140"/>
      <c r="BW15" s="37"/>
      <c r="BX15" s="37"/>
    </row>
    <row r="16" spans="1:80" ht="24" customHeight="1" thickBot="1">
      <c r="A16" s="81" t="s">
        <v>13</v>
      </c>
      <c r="B16" s="81" t="s">
        <v>14</v>
      </c>
      <c r="C16" s="33" t="s">
        <v>15</v>
      </c>
      <c r="D16" s="33" t="s">
        <v>16</v>
      </c>
      <c r="E16" s="34" t="s">
        <v>17</v>
      </c>
      <c r="F16" s="138" t="s">
        <v>52</v>
      </c>
      <c r="G16" s="66" t="s">
        <v>19</v>
      </c>
      <c r="H16" s="77" t="s">
        <v>53</v>
      </c>
      <c r="I16" s="78" t="s">
        <v>54</v>
      </c>
      <c r="J16" s="78" t="s">
        <v>55</v>
      </c>
      <c r="K16" s="78" t="s">
        <v>56</v>
      </c>
      <c r="L16" s="186" t="s">
        <v>202</v>
      </c>
      <c r="M16" s="187" t="s">
        <v>57</v>
      </c>
      <c r="N16" s="144"/>
      <c r="O16" s="89" t="s">
        <v>58</v>
      </c>
      <c r="P16" s="96" t="s">
        <v>59</v>
      </c>
      <c r="Q16" s="91"/>
      <c r="R16" s="37"/>
      <c r="BC16" s="77" t="s">
        <v>60</v>
      </c>
      <c r="BD16" s="78" t="s">
        <v>61</v>
      </c>
      <c r="BE16" s="78" t="s">
        <v>62</v>
      </c>
      <c r="BF16" s="78" t="s">
        <v>63</v>
      </c>
      <c r="BG16" s="79" t="s">
        <v>64</v>
      </c>
      <c r="BI16" s="33" t="s">
        <v>15</v>
      </c>
      <c r="BJ16" s="33" t="s">
        <v>16</v>
      </c>
      <c r="BK16" s="34" t="s">
        <v>17</v>
      </c>
      <c r="BL16" s="138" t="s">
        <v>52</v>
      </c>
      <c r="BM16" s="66" t="s">
        <v>19</v>
      </c>
      <c r="BN16" s="77" t="s">
        <v>53</v>
      </c>
      <c r="BO16" s="78" t="s">
        <v>54</v>
      </c>
      <c r="BP16" s="78" t="s">
        <v>54</v>
      </c>
      <c r="BQ16" s="78" t="s">
        <v>55</v>
      </c>
      <c r="BR16" s="79" t="s">
        <v>56</v>
      </c>
      <c r="BS16" s="238" t="s">
        <v>60</v>
      </c>
      <c r="BT16" s="78" t="s">
        <v>61</v>
      </c>
      <c r="BU16" s="78" t="s">
        <v>62</v>
      </c>
      <c r="BV16" s="186" t="s">
        <v>63</v>
      </c>
      <c r="BW16" s="187" t="s">
        <v>57</v>
      </c>
      <c r="BX16" s="144"/>
      <c r="BY16" s="89" t="s">
        <v>58</v>
      </c>
      <c r="BZ16" s="146" t="s">
        <v>59</v>
      </c>
      <c r="CA16" s="147"/>
      <c r="CB16" s="37"/>
    </row>
    <row r="17" spans="1:80" ht="27" customHeight="1">
      <c r="A17" s="45" t="str">
        <f aca="true" ca="1" t="shared" si="3" ref="A17:B22">OFFSET(A17,-8,0)</f>
        <v>NOR</v>
      </c>
      <c r="B17" s="45">
        <f ca="1" t="shared" si="3"/>
        <v>14</v>
      </c>
      <c r="C17" s="81">
        <v>1</v>
      </c>
      <c r="D17" s="82" t="str">
        <f aca="true" ca="1" t="shared" si="4" ref="D17:E22">OFFSET(D17,-8,0)</f>
        <v>WIMART Rousseau Manon</v>
      </c>
      <c r="E17" s="45" t="str">
        <f ca="1" t="shared" si="4"/>
        <v>M</v>
      </c>
      <c r="F17" s="45">
        <v>67</v>
      </c>
      <c r="G17" s="45" t="str">
        <f aca="true" ca="1" t="shared" si="5" ref="G17:G22">OFFSET(G17,-8,0)</f>
        <v>US SOLIDAIRE AMICALE ST ANDRE</v>
      </c>
      <c r="H17" s="148">
        <v>0</v>
      </c>
      <c r="I17" s="203">
        <v>10</v>
      </c>
      <c r="J17" s="203">
        <v>0</v>
      </c>
      <c r="K17" s="203">
        <v>0</v>
      </c>
      <c r="L17" s="239">
        <v>10</v>
      </c>
      <c r="M17" s="240">
        <f aca="true" t="shared" si="6" ref="M17:M22">SUM(H17:L17,BC17:BG17)</f>
        <v>20</v>
      </c>
      <c r="N17" s="241"/>
      <c r="O17" s="89"/>
      <c r="P17" s="96">
        <f aca="true" ca="1" t="shared" si="7" ref="P17:P22">SUM(OFFSET(P17,0,-10),OFFSET(P17,0,-3))</f>
        <v>87</v>
      </c>
      <c r="Q17" s="91"/>
      <c r="R17" s="37"/>
      <c r="BC17" s="148"/>
      <c r="BD17" s="203"/>
      <c r="BE17" s="203"/>
      <c r="BF17" s="203"/>
      <c r="BG17" s="204"/>
      <c r="BI17" s="81">
        <v>1</v>
      </c>
      <c r="BJ17" s="45" t="str">
        <f aca="true" t="shared" si="8" ref="BJ17:BM22">D17</f>
        <v>WIMART Rousseau Manon</v>
      </c>
      <c r="BK17" s="45" t="str">
        <f t="shared" si="8"/>
        <v>M</v>
      </c>
      <c r="BL17" s="45">
        <f t="shared" si="8"/>
        <v>67</v>
      </c>
      <c r="BM17" s="45" t="str">
        <f t="shared" si="8"/>
        <v>US SOLIDAIRE AMICALE ST ANDRE</v>
      </c>
      <c r="BN17" s="148"/>
      <c r="BO17" s="203"/>
      <c r="BP17" s="203"/>
      <c r="BQ17" s="203"/>
      <c r="BR17" s="204"/>
      <c r="BS17" s="242"/>
      <c r="BT17" s="203"/>
      <c r="BU17" s="203"/>
      <c r="BV17" s="239"/>
      <c r="BW17" s="240"/>
      <c r="BX17" s="241"/>
      <c r="BY17" s="89"/>
      <c r="BZ17" s="96"/>
      <c r="CA17" s="91"/>
      <c r="CB17" s="37"/>
    </row>
    <row r="18" spans="1:80" ht="27" customHeight="1">
      <c r="A18" s="45" t="str">
        <f ca="1" t="shared" si="3"/>
        <v>PDL</v>
      </c>
      <c r="B18" s="45">
        <f ca="1" t="shared" si="3"/>
        <v>85</v>
      </c>
      <c r="C18" s="81">
        <v>2</v>
      </c>
      <c r="D18" s="45" t="str">
        <f ca="1" t="shared" si="4"/>
        <v>VRIGNAUD Edwige</v>
      </c>
      <c r="E18" s="45" t="str">
        <f ca="1" t="shared" si="4"/>
        <v>M</v>
      </c>
      <c r="F18" s="45">
        <v>40</v>
      </c>
      <c r="G18" s="45" t="str">
        <f ca="1" t="shared" si="5"/>
        <v>JUDO CLUB CHALLANDAIS</v>
      </c>
      <c r="H18" s="97">
        <v>0</v>
      </c>
      <c r="I18" s="105">
        <v>10</v>
      </c>
      <c r="J18" s="105">
        <v>0</v>
      </c>
      <c r="K18" s="105">
        <v>0</v>
      </c>
      <c r="L18" s="243"/>
      <c r="M18" s="244">
        <f t="shared" si="6"/>
        <v>10</v>
      </c>
      <c r="N18" s="245"/>
      <c r="O18" s="89"/>
      <c r="P18" s="96">
        <f ca="1" t="shared" si="7"/>
        <v>50</v>
      </c>
      <c r="Q18" s="91"/>
      <c r="R18" s="37"/>
      <c r="BC18" s="97"/>
      <c r="BD18" s="105"/>
      <c r="BE18" s="105"/>
      <c r="BF18" s="105"/>
      <c r="BG18" s="106"/>
      <c r="BI18" s="81">
        <v>2</v>
      </c>
      <c r="BJ18" s="45" t="str">
        <f t="shared" si="8"/>
        <v>VRIGNAUD Edwige</v>
      </c>
      <c r="BK18" s="45" t="str">
        <f t="shared" si="8"/>
        <v>M</v>
      </c>
      <c r="BL18" s="45">
        <f t="shared" si="8"/>
        <v>40</v>
      </c>
      <c r="BM18" s="45" t="str">
        <f t="shared" si="8"/>
        <v>JUDO CLUB CHALLANDAIS</v>
      </c>
      <c r="BN18" s="97"/>
      <c r="BO18" s="105"/>
      <c r="BP18" s="105"/>
      <c r="BQ18" s="105"/>
      <c r="BR18" s="106"/>
      <c r="BS18" s="246"/>
      <c r="BT18" s="105"/>
      <c r="BU18" s="105"/>
      <c r="BV18" s="243"/>
      <c r="BW18" s="244"/>
      <c r="BX18" s="245"/>
      <c r="BY18" s="89"/>
      <c r="BZ18" s="96"/>
      <c r="CA18" s="91"/>
      <c r="CB18" s="37"/>
    </row>
    <row r="19" spans="1:80" ht="27" customHeight="1">
      <c r="A19" s="45" t="str">
        <f ca="1" t="shared" si="3"/>
        <v>PDL</v>
      </c>
      <c r="B19" s="45">
        <f ca="1" t="shared" si="3"/>
        <v>44</v>
      </c>
      <c r="C19" s="81">
        <v>3</v>
      </c>
      <c r="D19" s="82" t="str">
        <f ca="1" t="shared" si="4"/>
        <v>LEDROIT Camille</v>
      </c>
      <c r="E19" s="45" t="str">
        <f ca="1" t="shared" si="4"/>
        <v>M</v>
      </c>
      <c r="F19" s="45">
        <v>87</v>
      </c>
      <c r="G19" s="45" t="str">
        <f ca="1" t="shared" si="5"/>
        <v>DOJO PAIMBLOTIN</v>
      </c>
      <c r="H19" s="97">
        <v>10</v>
      </c>
      <c r="I19" s="105">
        <v>0</v>
      </c>
      <c r="J19" s="105">
        <v>0</v>
      </c>
      <c r="K19" s="105">
        <v>10</v>
      </c>
      <c r="L19" s="243" t="s">
        <v>65</v>
      </c>
      <c r="M19" s="244">
        <f t="shared" si="6"/>
        <v>20</v>
      </c>
      <c r="N19" s="245"/>
      <c r="O19" s="89"/>
      <c r="P19" s="90">
        <f ca="1" t="shared" si="7"/>
        <v>107</v>
      </c>
      <c r="Q19" s="91"/>
      <c r="R19" s="37"/>
      <c r="BC19" s="97"/>
      <c r="BD19" s="105"/>
      <c r="BE19" s="105"/>
      <c r="BF19" s="105"/>
      <c r="BG19" s="106"/>
      <c r="BI19" s="81">
        <v>3</v>
      </c>
      <c r="BJ19" s="45" t="str">
        <f t="shared" si="8"/>
        <v>LEDROIT Camille</v>
      </c>
      <c r="BK19" s="45" t="str">
        <f t="shared" si="8"/>
        <v>M</v>
      </c>
      <c r="BL19" s="45">
        <f t="shared" si="8"/>
        <v>87</v>
      </c>
      <c r="BM19" s="45" t="str">
        <f t="shared" si="8"/>
        <v>DOJO PAIMBLOTIN</v>
      </c>
      <c r="BN19" s="97"/>
      <c r="BO19" s="105"/>
      <c r="BP19" s="105"/>
      <c r="BQ19" s="105"/>
      <c r="BR19" s="106"/>
      <c r="BS19" s="246"/>
      <c r="BT19" s="105"/>
      <c r="BU19" s="105"/>
      <c r="BV19" s="243"/>
      <c r="BW19" s="244"/>
      <c r="BX19" s="245"/>
      <c r="BY19" s="89"/>
      <c r="BZ19" s="96"/>
      <c r="CA19" s="91"/>
      <c r="CB19" s="37"/>
    </row>
    <row r="20" spans="1:80" ht="27" customHeight="1">
      <c r="A20" s="45" t="str">
        <f ca="1" t="shared" si="3"/>
        <v>PDL</v>
      </c>
      <c r="B20" s="45">
        <f ca="1" t="shared" si="3"/>
        <v>44</v>
      </c>
      <c r="C20" s="81">
        <v>4</v>
      </c>
      <c r="D20" s="82" t="str">
        <f ca="1" t="shared" si="4"/>
        <v>CAMPAS-POULMAIRE Carla</v>
      </c>
      <c r="E20" s="45" t="str">
        <f ca="1" t="shared" si="4"/>
        <v>M</v>
      </c>
      <c r="F20" s="45">
        <v>0</v>
      </c>
      <c r="G20" s="45" t="str">
        <f ca="1" t="shared" si="5"/>
        <v>JUDO CLUB GUERANDAIS</v>
      </c>
      <c r="H20" s="97">
        <v>0</v>
      </c>
      <c r="I20" s="105">
        <v>0</v>
      </c>
      <c r="J20" s="105">
        <v>10</v>
      </c>
      <c r="K20" s="105">
        <v>10</v>
      </c>
      <c r="L20" s="243">
        <v>0</v>
      </c>
      <c r="M20" s="244">
        <f t="shared" si="6"/>
        <v>20</v>
      </c>
      <c r="N20" s="245"/>
      <c r="O20" s="89"/>
      <c r="P20" s="96">
        <f ca="1" t="shared" si="7"/>
        <v>20</v>
      </c>
      <c r="Q20" s="91"/>
      <c r="R20" s="37"/>
      <c r="BC20" s="97"/>
      <c r="BD20" s="105"/>
      <c r="BE20" s="105"/>
      <c r="BF20" s="105"/>
      <c r="BG20" s="106"/>
      <c r="BI20" s="81">
        <v>4</v>
      </c>
      <c r="BJ20" s="45" t="str">
        <f t="shared" si="8"/>
        <v>CAMPAS-POULMAIRE Carla</v>
      </c>
      <c r="BK20" s="45" t="str">
        <f t="shared" si="8"/>
        <v>M</v>
      </c>
      <c r="BL20" s="45">
        <f t="shared" si="8"/>
        <v>0</v>
      </c>
      <c r="BM20" s="45" t="str">
        <f t="shared" si="8"/>
        <v>JUDO CLUB GUERANDAIS</v>
      </c>
      <c r="BN20" s="97"/>
      <c r="BO20" s="105"/>
      <c r="BP20" s="105"/>
      <c r="BQ20" s="105"/>
      <c r="BR20" s="106"/>
      <c r="BS20" s="246"/>
      <c r="BT20" s="105"/>
      <c r="BU20" s="105"/>
      <c r="BV20" s="243"/>
      <c r="BW20" s="244"/>
      <c r="BX20" s="245"/>
      <c r="BY20" s="89"/>
      <c r="BZ20" s="96"/>
      <c r="CA20" s="91"/>
      <c r="CB20" s="37"/>
    </row>
    <row r="21" spans="1:80" ht="27" customHeight="1">
      <c r="A21" s="45" t="str">
        <f ca="1" t="shared" si="3"/>
        <v>PDL</v>
      </c>
      <c r="B21" s="45">
        <f ca="1" t="shared" si="3"/>
        <v>49</v>
      </c>
      <c r="C21" s="81">
        <v>5</v>
      </c>
      <c r="D21" s="82" t="str">
        <f ca="1" t="shared" si="4"/>
        <v>LEBOUCHER Tiphanie</v>
      </c>
      <c r="E21" s="45" t="str">
        <f ca="1" t="shared" si="4"/>
        <v>M</v>
      </c>
      <c r="F21" s="45">
        <v>0</v>
      </c>
      <c r="G21" s="45" t="str">
        <f ca="1" t="shared" si="5"/>
        <v>JUDO CLUB LES ROSIERS/LOIRE</v>
      </c>
      <c r="H21" s="97">
        <v>0</v>
      </c>
      <c r="I21" s="105">
        <v>0</v>
      </c>
      <c r="J21" s="105">
        <v>0</v>
      </c>
      <c r="K21" s="105">
        <v>0</v>
      </c>
      <c r="L21" s="243">
        <v>0</v>
      </c>
      <c r="M21" s="244">
        <f t="shared" si="6"/>
        <v>0</v>
      </c>
      <c r="N21" s="245"/>
      <c r="O21" s="89"/>
      <c r="P21" s="96">
        <f ca="1" t="shared" si="7"/>
        <v>0</v>
      </c>
      <c r="Q21" s="91"/>
      <c r="R21" s="37"/>
      <c r="BC21" s="97"/>
      <c r="BD21" s="105"/>
      <c r="BE21" s="105"/>
      <c r="BF21" s="105"/>
      <c r="BG21" s="106"/>
      <c r="BI21" s="81">
        <v>5</v>
      </c>
      <c r="BJ21" s="45" t="str">
        <f t="shared" si="8"/>
        <v>LEBOUCHER Tiphanie</v>
      </c>
      <c r="BK21" s="45" t="str">
        <f t="shared" si="8"/>
        <v>M</v>
      </c>
      <c r="BL21" s="45">
        <f t="shared" si="8"/>
        <v>0</v>
      </c>
      <c r="BM21" s="45" t="str">
        <f t="shared" si="8"/>
        <v>JUDO CLUB LES ROSIERS/LOIRE</v>
      </c>
      <c r="BN21" s="97"/>
      <c r="BO21" s="105"/>
      <c r="BP21" s="105"/>
      <c r="BQ21" s="105"/>
      <c r="BR21" s="106"/>
      <c r="BS21" s="246"/>
      <c r="BT21" s="105"/>
      <c r="BU21" s="105"/>
      <c r="BV21" s="243"/>
      <c r="BW21" s="244"/>
      <c r="BX21" s="245"/>
      <c r="BY21" s="89"/>
      <c r="BZ21" s="96"/>
      <c r="CA21" s="91"/>
      <c r="CB21" s="37"/>
    </row>
    <row r="22" spans="1:80" ht="27" customHeight="1" thickBot="1">
      <c r="A22" s="45" t="str">
        <f ca="1" t="shared" si="3"/>
        <v>TBO</v>
      </c>
      <c r="B22" s="45">
        <f ca="1" t="shared" si="3"/>
        <v>37</v>
      </c>
      <c r="C22" s="81">
        <v>6</v>
      </c>
      <c r="D22" s="82" t="str">
        <f ca="1" t="shared" si="4"/>
        <v>BOUTET Marine</v>
      </c>
      <c r="E22" s="45" t="str">
        <f ca="1" t="shared" si="4"/>
        <v>M</v>
      </c>
      <c r="F22" s="45">
        <v>50</v>
      </c>
      <c r="G22" s="45" t="str">
        <f ca="1" t="shared" si="5"/>
        <v>ALERTE SP.FONDETTES</v>
      </c>
      <c r="H22" s="107">
        <v>10</v>
      </c>
      <c r="I22" s="108">
        <v>10</v>
      </c>
      <c r="J22" s="108">
        <v>10</v>
      </c>
      <c r="K22" s="108">
        <v>10</v>
      </c>
      <c r="L22" s="247">
        <v>0</v>
      </c>
      <c r="M22" s="248">
        <f t="shared" si="6"/>
        <v>40</v>
      </c>
      <c r="N22" s="249"/>
      <c r="O22" s="89"/>
      <c r="P22" s="96">
        <f ca="1" t="shared" si="7"/>
        <v>90</v>
      </c>
      <c r="Q22" s="91"/>
      <c r="R22" s="37"/>
      <c r="BC22" s="107"/>
      <c r="BD22" s="108"/>
      <c r="BE22" s="108"/>
      <c r="BF22" s="108"/>
      <c r="BG22" s="225"/>
      <c r="BI22" s="81">
        <v>6</v>
      </c>
      <c r="BJ22" s="45" t="str">
        <f t="shared" si="8"/>
        <v>BOUTET Marine</v>
      </c>
      <c r="BK22" s="45" t="str">
        <f t="shared" si="8"/>
        <v>M</v>
      </c>
      <c r="BL22" s="45">
        <f t="shared" si="8"/>
        <v>50</v>
      </c>
      <c r="BM22" s="45" t="str">
        <f t="shared" si="8"/>
        <v>ALERTE SP.FONDETTES</v>
      </c>
      <c r="BN22" s="107"/>
      <c r="BO22" s="108"/>
      <c r="BP22" s="108"/>
      <c r="BQ22" s="108"/>
      <c r="BR22" s="225"/>
      <c r="BS22" s="250"/>
      <c r="BT22" s="108"/>
      <c r="BU22" s="108"/>
      <c r="BV22" s="247"/>
      <c r="BW22" s="248"/>
      <c r="BX22" s="249"/>
      <c r="BY22" s="89"/>
      <c r="BZ22" s="96"/>
      <c r="CA22" s="91"/>
      <c r="CB22" s="37"/>
    </row>
    <row r="23" spans="3:72" ht="12.75"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N23" s="116" t="s">
        <v>66</v>
      </c>
      <c r="BJ23" s="117"/>
      <c r="BK23" s="117"/>
      <c r="BL23" s="117"/>
      <c r="BM23" s="117"/>
      <c r="BN23" s="117"/>
      <c r="BO23" s="117"/>
      <c r="BP23" s="117"/>
      <c r="BQ23" s="117"/>
      <c r="BR23" s="117"/>
      <c r="BT23" s="116" t="s">
        <v>66</v>
      </c>
    </row>
    <row r="24" spans="3:22" ht="12.75" customHeight="1" hidden="1">
      <c r="C24" s="58">
        <f>COUNT(H24:BG24)</f>
        <v>14</v>
      </c>
      <c r="G24" s="120" t="s">
        <v>67</v>
      </c>
      <c r="H24" s="121">
        <v>1</v>
      </c>
      <c r="I24" s="121">
        <v>2</v>
      </c>
      <c r="J24" s="121">
        <v>3</v>
      </c>
      <c r="K24" s="121">
        <v>4</v>
      </c>
      <c r="L24" s="121">
        <v>5</v>
      </c>
      <c r="M24" s="121">
        <v>6</v>
      </c>
      <c r="N24" s="121">
        <v>7</v>
      </c>
      <c r="O24" s="121">
        <v>8</v>
      </c>
      <c r="P24" s="121">
        <v>9</v>
      </c>
      <c r="Q24" s="121">
        <v>10</v>
      </c>
      <c r="R24" s="121">
        <v>11</v>
      </c>
      <c r="S24" s="121">
        <v>12</v>
      </c>
      <c r="T24" s="121">
        <v>13</v>
      </c>
      <c r="U24" s="121">
        <v>14</v>
      </c>
      <c r="V24" s="121"/>
    </row>
    <row r="25" spans="7:22" ht="12.75" customHeight="1" hidden="1">
      <c r="G25" s="120" t="s">
        <v>68</v>
      </c>
      <c r="H25" s="121">
        <v>1</v>
      </c>
      <c r="I25" s="121">
        <v>1</v>
      </c>
      <c r="J25" s="121">
        <v>1</v>
      </c>
      <c r="K25" s="121">
        <v>2</v>
      </c>
      <c r="L25" s="121">
        <v>2</v>
      </c>
      <c r="M25" s="121">
        <v>2</v>
      </c>
      <c r="N25" s="121">
        <v>3</v>
      </c>
      <c r="O25" s="121">
        <v>3</v>
      </c>
      <c r="P25" s="121">
        <v>3</v>
      </c>
      <c r="Q25" s="121">
        <v>4</v>
      </c>
      <c r="R25" s="121">
        <v>4</v>
      </c>
      <c r="S25" s="121">
        <v>4</v>
      </c>
      <c r="T25" s="121">
        <v>5</v>
      </c>
      <c r="U25" s="121">
        <v>5</v>
      </c>
      <c r="V25" s="121"/>
    </row>
    <row r="26" spans="7:22" ht="12.75" customHeight="1" hidden="1">
      <c r="G26" s="120" t="s">
        <v>69</v>
      </c>
      <c r="H26" s="121">
        <v>1</v>
      </c>
      <c r="I26" s="121">
        <v>1</v>
      </c>
      <c r="J26" s="121">
        <v>1</v>
      </c>
      <c r="K26" s="121">
        <v>2</v>
      </c>
      <c r="L26" s="121">
        <v>2</v>
      </c>
      <c r="M26" s="121">
        <v>2</v>
      </c>
      <c r="N26" s="121">
        <v>3</v>
      </c>
      <c r="O26" s="121">
        <v>3</v>
      </c>
      <c r="P26" s="121">
        <v>3</v>
      </c>
      <c r="Q26" s="121">
        <v>4</v>
      </c>
      <c r="R26" s="121">
        <v>4</v>
      </c>
      <c r="S26" s="121">
        <v>4</v>
      </c>
      <c r="T26" s="121">
        <v>5</v>
      </c>
      <c r="U26" s="121">
        <v>5</v>
      </c>
      <c r="V26" s="121"/>
    </row>
  </sheetData>
  <sheetProtection formatCells="0"/>
  <mergeCells count="49">
    <mergeCell ref="CB7:CD7"/>
    <mergeCell ref="CC8:CD8"/>
    <mergeCell ref="CA5:CB6"/>
    <mergeCell ref="BW16:BX16"/>
    <mergeCell ref="BZ16:CA16"/>
    <mergeCell ref="BW20:BX20"/>
    <mergeCell ref="BZ20:CA20"/>
    <mergeCell ref="BV1:BX1"/>
    <mergeCell ref="BQ2:BT2"/>
    <mergeCell ref="BV2:BV3"/>
    <mergeCell ref="BW2:BW3"/>
    <mergeCell ref="BX2:BX3"/>
    <mergeCell ref="BX5:BZ6"/>
    <mergeCell ref="BW17:BX17"/>
    <mergeCell ref="BZ17:CA17"/>
    <mergeCell ref="BW18:BX18"/>
    <mergeCell ref="BZ18:CA18"/>
    <mergeCell ref="BW19:BX19"/>
    <mergeCell ref="BZ19:CA19"/>
    <mergeCell ref="BW22:BX22"/>
    <mergeCell ref="BZ22:CA22"/>
    <mergeCell ref="BW21:BX21"/>
    <mergeCell ref="BZ21:CA21"/>
    <mergeCell ref="BS15:BV15"/>
    <mergeCell ref="BC6:BG6"/>
    <mergeCell ref="M19:N19"/>
    <mergeCell ref="M21:N21"/>
    <mergeCell ref="P17:Q17"/>
    <mergeCell ref="U5:V6"/>
    <mergeCell ref="P19:Q19"/>
    <mergeCell ref="S5:T6"/>
    <mergeCell ref="BM4:BM6"/>
    <mergeCell ref="M22:N22"/>
    <mergeCell ref="P21:Q21"/>
    <mergeCell ref="M17:N17"/>
    <mergeCell ref="M18:N18"/>
    <mergeCell ref="P22:Q22"/>
    <mergeCell ref="P18:Q18"/>
    <mergeCell ref="P20:Q20"/>
    <mergeCell ref="M20:N20"/>
    <mergeCell ref="G4:G6"/>
    <mergeCell ref="K2:N2"/>
    <mergeCell ref="P2:P3"/>
    <mergeCell ref="Q2:Q3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CW24"/>
  <sheetViews>
    <sheetView zoomScale="101" zoomScaleNormal="101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2812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18" width="5.28125" style="1" customWidth="1"/>
    <col min="19" max="24" width="11.421875" style="0" hidden="1" customWidth="1"/>
    <col min="25" max="53" width="11.421875" style="1" hidden="1" customWidth="1"/>
    <col min="54" max="54" width="10.57421875" style="1" hidden="1" customWidth="1"/>
    <col min="55" max="57" width="4.8515625" style="1" customWidth="1"/>
    <col min="58" max="59" width="4.8515625" style="1" hidden="1" customWidth="1"/>
    <col min="60" max="60" width="11.421875" style="1" customWidth="1"/>
    <col min="61" max="61" width="4.57421875" style="1" hidden="1" customWidth="1"/>
    <col min="62" max="62" width="22.7109375" style="1" hidden="1" customWidth="1"/>
    <col min="63" max="63" width="3.140625" style="1" hidden="1" customWidth="1"/>
    <col min="64" max="64" width="7.7109375" style="1" hidden="1" customWidth="1"/>
    <col min="65" max="65" width="22.00390625" style="1" hidden="1" customWidth="1"/>
    <col min="66" max="76" width="4.00390625" style="1" hidden="1" customWidth="1"/>
    <col min="77" max="77" width="4.8515625" style="1" hidden="1" customWidth="1"/>
    <col min="78" max="82" width="4.00390625" style="1" hidden="1" customWidth="1"/>
    <col min="83" max="95" width="11.421875" style="1" hidden="1" customWidth="1"/>
    <col min="96" max="100" width="11.421875" style="1" customWidth="1"/>
    <col min="101" max="101" width="11.421875" style="1" hidden="1" customWidth="1"/>
    <col min="102" max="16384" width="11.421875" style="1" customWidth="1"/>
  </cols>
  <sheetData>
    <row r="1" spans="3:101" ht="13.5" thickBot="1">
      <c r="C1" s="2">
        <v>5</v>
      </c>
      <c r="P1" s="4" t="s">
        <v>0</v>
      </c>
      <c r="Q1" s="4"/>
      <c r="R1" s="4"/>
      <c r="BB1" s="5"/>
      <c r="BI1" s="2">
        <v>5</v>
      </c>
      <c r="BL1" s="3"/>
      <c r="BV1" s="4" t="s">
        <v>0</v>
      </c>
      <c r="BW1" s="4"/>
      <c r="BX1" s="4"/>
      <c r="CW1" s="1" t="s">
        <v>1</v>
      </c>
    </row>
    <row r="2" spans="6:101" ht="16.5" customHeight="1" thickBot="1">
      <c r="F2" s="7" t="s">
        <v>2</v>
      </c>
      <c r="G2" s="8" t="s">
        <v>70</v>
      </c>
      <c r="H2" s="1">
        <v>1</v>
      </c>
      <c r="J2" s="9" t="s">
        <v>4</v>
      </c>
      <c r="K2" s="10">
        <f ca="1">TODAY()</f>
        <v>41798</v>
      </c>
      <c r="L2" s="10"/>
      <c r="M2" s="10"/>
      <c r="N2" s="10"/>
      <c r="P2" s="11" t="s">
        <v>6</v>
      </c>
      <c r="Q2" s="11"/>
      <c r="R2" s="12"/>
      <c r="BB2" s="13"/>
      <c r="BI2" s="6"/>
      <c r="BL2" s="7" t="s">
        <v>2</v>
      </c>
      <c r="BM2" s="8" t="str">
        <f>G2</f>
        <v>11 -  C3 F M</v>
      </c>
      <c r="BP2" s="9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" t="s">
        <v>7</v>
      </c>
    </row>
    <row r="3" spans="16:76" ht="13.5" customHeight="1" thickBot="1">
      <c r="P3" s="14"/>
      <c r="Q3" s="14"/>
      <c r="R3" s="15"/>
      <c r="BB3" s="13"/>
      <c r="BI3" s="6"/>
      <c r="BL3" s="3"/>
      <c r="BV3" s="14"/>
      <c r="BW3" s="14"/>
      <c r="BX3" s="15"/>
    </row>
    <row r="4" spans="6:68" ht="13.5" thickBot="1">
      <c r="F4" s="16"/>
      <c r="G4" s="17"/>
      <c r="J4" s="1" t="s">
        <v>8</v>
      </c>
      <c r="BI4" s="6"/>
      <c r="BL4" s="16"/>
      <c r="BM4" s="17"/>
      <c r="BP4" s="1" t="s">
        <v>8</v>
      </c>
    </row>
    <row r="5" spans="6:76" ht="13.5" customHeight="1" thickTop="1">
      <c r="F5" s="16" t="s">
        <v>9</v>
      </c>
      <c r="G5" s="18"/>
      <c r="J5" s="9" t="s">
        <v>10</v>
      </c>
      <c r="O5" s="19" t="s">
        <v>11</v>
      </c>
      <c r="P5" s="20"/>
      <c r="Q5" s="21" t="str">
        <f>LEFT(G2,2)</f>
        <v>11</v>
      </c>
      <c r="R5" s="22"/>
      <c r="BI5" s="6"/>
      <c r="BL5" s="16" t="s">
        <v>9</v>
      </c>
      <c r="BM5" s="18"/>
      <c r="BP5" s="9" t="s">
        <v>10</v>
      </c>
      <c r="BT5" s="19" t="s">
        <v>11</v>
      </c>
      <c r="BU5" s="19"/>
      <c r="BV5" s="20"/>
      <c r="BW5" s="21" t="str">
        <f>Q5</f>
        <v>11</v>
      </c>
      <c r="BX5" s="22"/>
    </row>
    <row r="6" spans="7:76" ht="13.5" customHeight="1" thickBot="1">
      <c r="G6" s="23"/>
      <c r="H6" s="9"/>
      <c r="I6" s="9"/>
      <c r="J6" s="9"/>
      <c r="K6" s="9"/>
      <c r="O6" s="19"/>
      <c r="P6" s="20"/>
      <c r="Q6" s="24"/>
      <c r="R6" s="25"/>
      <c r="BC6" s="26"/>
      <c r="BD6" s="26"/>
      <c r="BE6" s="26"/>
      <c r="BF6" s="26"/>
      <c r="BG6" s="26"/>
      <c r="BI6" s="6"/>
      <c r="BL6" s="3"/>
      <c r="BM6" s="23"/>
      <c r="BN6" s="9"/>
      <c r="BO6" s="9"/>
      <c r="BP6" s="9"/>
      <c r="BQ6" s="9"/>
      <c r="BT6" s="19"/>
      <c r="BU6" s="19"/>
      <c r="BV6" s="20"/>
      <c r="BW6" s="24"/>
      <c r="BX6" s="25"/>
    </row>
    <row r="7" spans="54:82" ht="19.5" customHeight="1" thickTop="1">
      <c r="BB7" s="1" t="s">
        <v>12</v>
      </c>
      <c r="BC7" s="27">
        <v>12</v>
      </c>
      <c r="BD7" s="28">
        <v>10</v>
      </c>
      <c r="BE7" s="28">
        <v>12</v>
      </c>
      <c r="BF7" s="28"/>
      <c r="BG7" s="29"/>
      <c r="BI7" s="6"/>
      <c r="BL7" s="3"/>
      <c r="BX7" s="30" t="s">
        <v>12</v>
      </c>
      <c r="BY7" s="30"/>
      <c r="BZ7" s="31"/>
      <c r="CA7" s="27"/>
      <c r="CB7" s="28"/>
      <c r="CC7" s="28"/>
      <c r="CD7" s="29"/>
    </row>
    <row r="8" spans="1:82" s="38" customFormat="1" ht="20.25" customHeight="1">
      <c r="A8" s="32" t="s">
        <v>13</v>
      </c>
      <c r="B8" s="32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20</v>
      </c>
      <c r="I8" s="35" t="s">
        <v>21</v>
      </c>
      <c r="J8" s="35" t="s">
        <v>22</v>
      </c>
      <c r="K8" s="35" t="s">
        <v>23</v>
      </c>
      <c r="L8" s="35" t="s">
        <v>24</v>
      </c>
      <c r="M8" s="35" t="s">
        <v>25</v>
      </c>
      <c r="N8" s="36" t="s">
        <v>26</v>
      </c>
      <c r="O8" s="35" t="s">
        <v>27</v>
      </c>
      <c r="P8" s="36" t="s">
        <v>28</v>
      </c>
      <c r="Q8" s="36" t="s">
        <v>29</v>
      </c>
      <c r="R8" s="37"/>
      <c r="BB8" s="37" t="s">
        <v>30</v>
      </c>
      <c r="BC8" s="39" t="s">
        <v>5</v>
      </c>
      <c r="BD8" s="40" t="s">
        <v>5</v>
      </c>
      <c r="BE8" s="40" t="s">
        <v>71</v>
      </c>
      <c r="BF8" s="40"/>
      <c r="BG8" s="41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42" t="s">
        <v>20</v>
      </c>
      <c r="BO8" s="42" t="s">
        <v>21</v>
      </c>
      <c r="BP8" s="42" t="s">
        <v>22</v>
      </c>
      <c r="BQ8" s="42" t="s">
        <v>23</v>
      </c>
      <c r="BR8" s="42" t="s">
        <v>24</v>
      </c>
      <c r="BS8" s="42" t="s">
        <v>25</v>
      </c>
      <c r="BT8" s="42" t="s">
        <v>26</v>
      </c>
      <c r="BU8" s="42" t="s">
        <v>27</v>
      </c>
      <c r="BV8" s="42" t="s">
        <v>28</v>
      </c>
      <c r="BW8" s="42" t="s">
        <v>29</v>
      </c>
      <c r="BX8" s="43" t="s">
        <v>30</v>
      </c>
      <c r="BY8" s="44"/>
      <c r="BZ8" s="31"/>
      <c r="CA8" s="39"/>
      <c r="CB8" s="40"/>
      <c r="CC8" s="40"/>
      <c r="CD8" s="41"/>
    </row>
    <row r="9" spans="1:82" ht="24" customHeight="1">
      <c r="A9" s="45" t="s">
        <v>72</v>
      </c>
      <c r="B9" s="45">
        <v>37</v>
      </c>
      <c r="C9" s="46">
        <f ca="1">OFFSET(C9,7,0)</f>
        <v>1</v>
      </c>
      <c r="D9" s="54" t="s">
        <v>73</v>
      </c>
      <c r="E9" s="45" t="s">
        <v>34</v>
      </c>
      <c r="F9" s="45">
        <v>46</v>
      </c>
      <c r="G9" s="48" t="s">
        <v>74</v>
      </c>
      <c r="H9" s="49"/>
      <c r="I9" s="50" t="s">
        <v>40</v>
      </c>
      <c r="J9" s="49"/>
      <c r="K9" s="50" t="s">
        <v>40</v>
      </c>
      <c r="L9" s="49"/>
      <c r="M9" s="50" t="s">
        <v>40</v>
      </c>
      <c r="N9" s="49"/>
      <c r="O9" s="50" t="s">
        <v>40</v>
      </c>
      <c r="P9" s="49"/>
      <c r="Q9" s="49"/>
      <c r="R9" s="37"/>
      <c r="BB9" s="37"/>
      <c r="BC9" s="51"/>
      <c r="BD9" s="52"/>
      <c r="BE9" s="52"/>
      <c r="BF9" s="52"/>
      <c r="BG9" s="53"/>
      <c r="BI9" s="46">
        <f ca="1">OFFSET(BI9,7,0)</f>
        <v>1</v>
      </c>
      <c r="BJ9" s="54" t="str">
        <f aca="true" t="shared" si="0" ref="BJ9:BM13">D9</f>
        <v>FLEUREAU Manon</v>
      </c>
      <c r="BK9" s="54" t="str">
        <f t="shared" si="0"/>
        <v>M</v>
      </c>
      <c r="BL9" s="54">
        <f t="shared" si="0"/>
        <v>46</v>
      </c>
      <c r="BM9" s="54" t="str">
        <f t="shared" si="0"/>
        <v>JUDO CLUB DE SEMBLANCAY</v>
      </c>
      <c r="BN9" s="49"/>
      <c r="BO9" s="50"/>
      <c r="BP9" s="49"/>
      <c r="BQ9" s="50"/>
      <c r="BR9" s="49"/>
      <c r="BS9" s="50"/>
      <c r="BT9" s="49"/>
      <c r="BU9" s="50"/>
      <c r="BV9" s="49"/>
      <c r="BW9" s="49"/>
      <c r="BX9" s="37"/>
      <c r="BY9" s="37"/>
      <c r="CA9" s="51"/>
      <c r="CB9" s="52"/>
      <c r="CC9" s="52"/>
      <c r="CD9" s="53"/>
    </row>
    <row r="10" spans="1:82" ht="24" customHeight="1">
      <c r="A10" s="45" t="s">
        <v>75</v>
      </c>
      <c r="B10" s="45">
        <v>49</v>
      </c>
      <c r="C10" s="46">
        <f ca="1">OFFSET(C10,7,0)</f>
        <v>2</v>
      </c>
      <c r="D10" s="54" t="s">
        <v>76</v>
      </c>
      <c r="E10" s="45" t="s">
        <v>34</v>
      </c>
      <c r="F10" s="45">
        <v>47</v>
      </c>
      <c r="G10" s="48" t="s">
        <v>77</v>
      </c>
      <c r="H10" s="49"/>
      <c r="I10" s="50" t="s">
        <v>46</v>
      </c>
      <c r="J10" s="49"/>
      <c r="K10" s="49"/>
      <c r="L10" s="50" t="s">
        <v>46</v>
      </c>
      <c r="M10" s="49"/>
      <c r="N10" s="50"/>
      <c r="O10" s="49"/>
      <c r="P10" s="50"/>
      <c r="Q10" s="49"/>
      <c r="R10" s="37"/>
      <c r="BB10" s="37"/>
      <c r="BC10" s="51" t="s">
        <v>46</v>
      </c>
      <c r="BD10" s="52"/>
      <c r="BE10" s="52" t="s">
        <v>49</v>
      </c>
      <c r="BF10" s="52"/>
      <c r="BG10" s="53"/>
      <c r="BI10" s="46">
        <f ca="1">OFFSET(BI10,7,0)</f>
        <v>2</v>
      </c>
      <c r="BJ10" s="54" t="str">
        <f t="shared" si="0"/>
        <v>HUMEAU Samantha</v>
      </c>
      <c r="BK10" s="54" t="str">
        <f t="shared" si="0"/>
        <v>M</v>
      </c>
      <c r="BL10" s="54">
        <f t="shared" si="0"/>
        <v>47</v>
      </c>
      <c r="BM10" s="54" t="str">
        <f t="shared" si="0"/>
        <v>J.C VIHIERSOIS FCL</v>
      </c>
      <c r="BN10" s="49"/>
      <c r="BO10" s="50"/>
      <c r="BP10" s="49"/>
      <c r="BQ10" s="49"/>
      <c r="BR10" s="50"/>
      <c r="BS10" s="49"/>
      <c r="BT10" s="50"/>
      <c r="BU10" s="49"/>
      <c r="BV10" s="50"/>
      <c r="BW10" s="49"/>
      <c r="BX10" s="37"/>
      <c r="BY10" s="37"/>
      <c r="CA10" s="51"/>
      <c r="CB10" s="52"/>
      <c r="CC10" s="52"/>
      <c r="CD10" s="53"/>
    </row>
    <row r="11" spans="1:82" ht="24" customHeight="1">
      <c r="A11" s="45" t="s">
        <v>75</v>
      </c>
      <c r="B11" s="45">
        <v>49</v>
      </c>
      <c r="C11" s="46">
        <f ca="1">OFFSET(C11,7,0)</f>
        <v>3</v>
      </c>
      <c r="D11" s="54" t="s">
        <v>78</v>
      </c>
      <c r="E11" s="45" t="s">
        <v>34</v>
      </c>
      <c r="F11" s="45">
        <v>48</v>
      </c>
      <c r="G11" s="48" t="s">
        <v>79</v>
      </c>
      <c r="H11" s="49"/>
      <c r="I11" s="49"/>
      <c r="J11" s="50" t="s">
        <v>40</v>
      </c>
      <c r="K11" s="49"/>
      <c r="L11" s="50" t="s">
        <v>40</v>
      </c>
      <c r="M11" s="49"/>
      <c r="N11" s="49"/>
      <c r="O11" s="50" t="s">
        <v>36</v>
      </c>
      <c r="P11" s="49"/>
      <c r="Q11" s="50"/>
      <c r="R11" s="37"/>
      <c r="BB11" s="37"/>
      <c r="BC11" s="51"/>
      <c r="BD11" s="52" t="s">
        <v>40</v>
      </c>
      <c r="BE11" s="52"/>
      <c r="BF11" s="52"/>
      <c r="BG11" s="53"/>
      <c r="BI11" s="46">
        <f ca="1">OFFSET(BI11,7,0)</f>
        <v>3</v>
      </c>
      <c r="BJ11" s="54" t="str">
        <f t="shared" si="0"/>
        <v>BOMPAS Megane</v>
      </c>
      <c r="BK11" s="54" t="str">
        <f t="shared" si="0"/>
        <v>M</v>
      </c>
      <c r="BL11" s="54">
        <f t="shared" si="0"/>
        <v>48</v>
      </c>
      <c r="BM11" s="54" t="str">
        <f t="shared" si="0"/>
        <v>J C MONTREUIL JUIGNE</v>
      </c>
      <c r="BN11" s="49"/>
      <c r="BO11" s="49"/>
      <c r="BP11" s="50"/>
      <c r="BQ11" s="49"/>
      <c r="BR11" s="50"/>
      <c r="BS11" s="49"/>
      <c r="BT11" s="49"/>
      <c r="BU11" s="50"/>
      <c r="BV11" s="49"/>
      <c r="BW11" s="50"/>
      <c r="BX11" s="37"/>
      <c r="BY11" s="37"/>
      <c r="CA11" s="51"/>
      <c r="CB11" s="52"/>
      <c r="CC11" s="52"/>
      <c r="CD11" s="53"/>
    </row>
    <row r="12" spans="1:82" ht="24" customHeight="1">
      <c r="A12" s="45" t="s">
        <v>75</v>
      </c>
      <c r="B12" s="45">
        <v>49</v>
      </c>
      <c r="C12" s="46">
        <f ca="1">OFFSET(C12,7,0)</f>
        <v>4</v>
      </c>
      <c r="D12" s="47" t="s">
        <v>80</v>
      </c>
      <c r="E12" s="45" t="s">
        <v>34</v>
      </c>
      <c r="F12" s="45">
        <v>52</v>
      </c>
      <c r="G12" s="48" t="s">
        <v>79</v>
      </c>
      <c r="H12" s="50" t="s">
        <v>40</v>
      </c>
      <c r="I12" s="49"/>
      <c r="J12" s="50" t="s">
        <v>36</v>
      </c>
      <c r="K12" s="49"/>
      <c r="L12" s="49"/>
      <c r="M12" s="50" t="s">
        <v>36</v>
      </c>
      <c r="N12" s="49"/>
      <c r="O12" s="49"/>
      <c r="P12" s="50"/>
      <c r="Q12" s="49"/>
      <c r="R12" s="37"/>
      <c r="BB12" s="37"/>
      <c r="BC12" s="51"/>
      <c r="BD12" s="52"/>
      <c r="BE12" s="52"/>
      <c r="BF12" s="52"/>
      <c r="BG12" s="53"/>
      <c r="BI12" s="46">
        <f ca="1">OFFSET(BI12,7,0)</f>
        <v>4</v>
      </c>
      <c r="BJ12" s="54" t="str">
        <f t="shared" si="0"/>
        <v>LEMAIRE Severine</v>
      </c>
      <c r="BK12" s="54" t="str">
        <f t="shared" si="0"/>
        <v>M</v>
      </c>
      <c r="BL12" s="54">
        <f t="shared" si="0"/>
        <v>52</v>
      </c>
      <c r="BM12" s="54" t="str">
        <f t="shared" si="0"/>
        <v>J C MONTREUIL JUIGNE</v>
      </c>
      <c r="BN12" s="50"/>
      <c r="BO12" s="49"/>
      <c r="BP12" s="50"/>
      <c r="BQ12" s="49"/>
      <c r="BR12" s="49"/>
      <c r="BS12" s="50"/>
      <c r="BT12" s="49"/>
      <c r="BU12" s="49"/>
      <c r="BV12" s="50"/>
      <c r="BW12" s="49"/>
      <c r="BX12" s="37"/>
      <c r="BY12" s="37"/>
      <c r="CA12" s="51"/>
      <c r="CB12" s="52"/>
      <c r="CC12" s="52"/>
      <c r="CD12" s="53"/>
    </row>
    <row r="13" spans="1:82" ht="24" customHeight="1" thickBot="1">
      <c r="A13" s="45" t="s">
        <v>75</v>
      </c>
      <c r="B13" s="45">
        <v>85</v>
      </c>
      <c r="C13" s="46">
        <f ca="1">OFFSET(C13,7,0)</f>
        <v>5</v>
      </c>
      <c r="D13" s="47" t="s">
        <v>81</v>
      </c>
      <c r="E13" s="45" t="s">
        <v>34</v>
      </c>
      <c r="F13" s="45">
        <v>52</v>
      </c>
      <c r="G13" s="48" t="s">
        <v>82</v>
      </c>
      <c r="H13" s="50" t="s">
        <v>36</v>
      </c>
      <c r="I13" s="49"/>
      <c r="J13" s="49"/>
      <c r="K13" s="50" t="s">
        <v>36</v>
      </c>
      <c r="L13" s="49"/>
      <c r="M13" s="49"/>
      <c r="N13" s="50"/>
      <c r="O13" s="49"/>
      <c r="P13" s="49"/>
      <c r="Q13" s="50"/>
      <c r="R13" s="37"/>
      <c r="BB13" s="37"/>
      <c r="BC13" s="55"/>
      <c r="BD13" s="56"/>
      <c r="BE13" s="56"/>
      <c r="BF13" s="56"/>
      <c r="BG13" s="57"/>
      <c r="BI13" s="46">
        <f ca="1">OFFSET(BI13,7,0)</f>
        <v>5</v>
      </c>
      <c r="BJ13" s="54" t="str">
        <f t="shared" si="0"/>
        <v>MALLARD Berenice</v>
      </c>
      <c r="BK13" s="54" t="str">
        <f t="shared" si="0"/>
        <v>M</v>
      </c>
      <c r="BL13" s="54">
        <f t="shared" si="0"/>
        <v>52</v>
      </c>
      <c r="BM13" s="54" t="str">
        <f t="shared" si="0"/>
        <v>JUDO CLUB CHALLANDAIS</v>
      </c>
      <c r="BN13" s="50"/>
      <c r="BO13" s="49"/>
      <c r="BP13" s="49"/>
      <c r="BQ13" s="50"/>
      <c r="BR13" s="49"/>
      <c r="BS13" s="49"/>
      <c r="BT13" s="50"/>
      <c r="BU13" s="49"/>
      <c r="BV13" s="49"/>
      <c r="BW13" s="50"/>
      <c r="BX13" s="37"/>
      <c r="BY13" s="37"/>
      <c r="CA13" s="55"/>
      <c r="CB13" s="56"/>
      <c r="CC13" s="56"/>
      <c r="CD13" s="57"/>
    </row>
    <row r="14" spans="3:76" ht="26.25" customHeight="1" thickBot="1">
      <c r="C14" s="58"/>
      <c r="D14" s="59"/>
      <c r="E14" s="59"/>
      <c r="F14" s="59"/>
      <c r="G14" s="59"/>
      <c r="H14" s="37"/>
      <c r="I14" s="37"/>
      <c r="J14" s="37"/>
      <c r="K14" s="37"/>
      <c r="L14" s="60"/>
      <c r="M14" s="60"/>
      <c r="N14" s="60"/>
      <c r="O14" s="61"/>
      <c r="P14" s="61"/>
      <c r="Q14" s="61"/>
      <c r="R14" s="61"/>
      <c r="BB14" s="62"/>
      <c r="BC14" s="63"/>
      <c r="BI14" s="58"/>
      <c r="BJ14" s="59"/>
      <c r="BK14" s="59"/>
      <c r="BL14" s="59"/>
      <c r="BM14" s="59"/>
      <c r="BN14" s="37"/>
      <c r="BO14" s="37"/>
      <c r="BP14" s="37"/>
      <c r="BQ14" s="37"/>
      <c r="BR14" s="64" t="s">
        <v>51</v>
      </c>
      <c r="BS14" s="64"/>
      <c r="BT14" s="64"/>
      <c r="BU14" s="64"/>
      <c r="BV14" s="65"/>
      <c r="BW14" s="65"/>
      <c r="BX14" s="65"/>
    </row>
    <row r="15" spans="1:79" ht="29.25" customHeight="1" thickBot="1">
      <c r="A15" s="32" t="s">
        <v>13</v>
      </c>
      <c r="B15" s="32" t="s">
        <v>14</v>
      </c>
      <c r="C15" s="33" t="s">
        <v>15</v>
      </c>
      <c r="D15" s="33" t="s">
        <v>16</v>
      </c>
      <c r="E15" s="34" t="s">
        <v>17</v>
      </c>
      <c r="F15" s="42" t="s">
        <v>52</v>
      </c>
      <c r="G15" s="66" t="s">
        <v>19</v>
      </c>
      <c r="H15" s="67" t="s">
        <v>53</v>
      </c>
      <c r="I15" s="68" t="s">
        <v>54</v>
      </c>
      <c r="J15" s="68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74"/>
      <c r="Q15" s="75"/>
      <c r="R15" s="76"/>
      <c r="BB15" s="76"/>
      <c r="BC15" s="77" t="s">
        <v>60</v>
      </c>
      <c r="BD15" s="78" t="s">
        <v>61</v>
      </c>
      <c r="BE15" s="78" t="s">
        <v>62</v>
      </c>
      <c r="BF15" s="78" t="s">
        <v>63</v>
      </c>
      <c r="BG15" s="79" t="s">
        <v>64</v>
      </c>
      <c r="BI15" s="33" t="s">
        <v>15</v>
      </c>
      <c r="BJ15" s="33" t="s">
        <v>16</v>
      </c>
      <c r="BK15" s="34" t="s">
        <v>17</v>
      </c>
      <c r="BL15" s="42" t="s">
        <v>52</v>
      </c>
      <c r="BM15" s="66" t="s">
        <v>19</v>
      </c>
      <c r="BN15" s="67" t="s">
        <v>53</v>
      </c>
      <c r="BO15" s="68" t="s">
        <v>54</v>
      </c>
      <c r="BP15" s="68" t="s">
        <v>55</v>
      </c>
      <c r="BQ15" s="69" t="s">
        <v>56</v>
      </c>
      <c r="BR15" s="77" t="s">
        <v>60</v>
      </c>
      <c r="BS15" s="78" t="s">
        <v>61</v>
      </c>
      <c r="BT15" s="78" t="s">
        <v>62</v>
      </c>
      <c r="BU15" s="79" t="s">
        <v>63</v>
      </c>
      <c r="BV15" s="80" t="s">
        <v>57</v>
      </c>
      <c r="BW15" s="71"/>
      <c r="BX15" s="72" t="s">
        <v>58</v>
      </c>
      <c r="BY15" s="73" t="s">
        <v>59</v>
      </c>
      <c r="BZ15" s="74"/>
      <c r="CA15" s="75"/>
    </row>
    <row r="16" spans="1:79" ht="27" customHeight="1">
      <c r="A16" s="45" t="str">
        <f aca="true" ca="1" t="shared" si="1" ref="A16:B20">OFFSET(A16,-7,0)</f>
        <v>TBO</v>
      </c>
      <c r="B16" s="45">
        <f ca="1" t="shared" si="1"/>
        <v>37</v>
      </c>
      <c r="C16" s="81">
        <v>1</v>
      </c>
      <c r="D16" s="45" t="str">
        <f aca="true" ca="1" t="shared" si="2" ref="D16:E20">OFFSET(D16,-7,0)</f>
        <v>FLEUREAU Manon</v>
      </c>
      <c r="E16" s="45" t="str">
        <f ca="1" t="shared" si="2"/>
        <v>M</v>
      </c>
      <c r="F16" s="45">
        <v>30</v>
      </c>
      <c r="G16" s="83" t="str">
        <f ca="1">OFFSET(G16,-7,0)</f>
        <v>JUDO CLUB DE SEMBLANCAY</v>
      </c>
      <c r="H16" s="84">
        <v>0</v>
      </c>
      <c r="I16" s="85">
        <v>0</v>
      </c>
      <c r="J16" s="85">
        <v>0</v>
      </c>
      <c r="K16" s="86">
        <v>0</v>
      </c>
      <c r="L16" s="87">
        <f>SUM(H16:K16,BC16:BG16)</f>
        <v>0</v>
      </c>
      <c r="M16" s="88"/>
      <c r="N16" s="89"/>
      <c r="O16" s="96">
        <f ca="1">SUM(OFFSET(O16,0,-9),OFFSET(O16,0,-3))</f>
        <v>30</v>
      </c>
      <c r="P16" s="91"/>
      <c r="Q16" s="3"/>
      <c r="R16" s="92"/>
      <c r="BB16" s="92"/>
      <c r="BC16" s="93"/>
      <c r="BD16" s="94"/>
      <c r="BE16" s="94"/>
      <c r="BF16" s="94"/>
      <c r="BG16" s="95"/>
      <c r="BI16" s="81">
        <v>1</v>
      </c>
      <c r="BJ16" s="45" t="str">
        <f aca="true" t="shared" si="3" ref="BJ16:BM20">D16</f>
        <v>FLEUREAU Manon</v>
      </c>
      <c r="BK16" s="45" t="str">
        <f t="shared" si="3"/>
        <v>M</v>
      </c>
      <c r="BL16" s="45">
        <f t="shared" si="3"/>
        <v>30</v>
      </c>
      <c r="BM16" s="45" t="str">
        <f t="shared" si="3"/>
        <v>JUDO CLUB DE SEMBLANCAY</v>
      </c>
      <c r="BN16" s="84"/>
      <c r="BO16" s="85"/>
      <c r="BP16" s="85"/>
      <c r="BQ16" s="86"/>
      <c r="BR16" s="93"/>
      <c r="BS16" s="94"/>
      <c r="BT16" s="94"/>
      <c r="BU16" s="95"/>
      <c r="BV16" s="87"/>
      <c r="BW16" s="88"/>
      <c r="BX16" s="89"/>
      <c r="BY16" s="96"/>
      <c r="BZ16" s="91"/>
      <c r="CA16" s="3"/>
    </row>
    <row r="17" spans="1:80" ht="27" customHeight="1">
      <c r="A17" s="45" t="str">
        <f ca="1" t="shared" si="1"/>
        <v>PDL</v>
      </c>
      <c r="B17" s="45">
        <f ca="1" t="shared" si="1"/>
        <v>49</v>
      </c>
      <c r="C17" s="81">
        <v>2</v>
      </c>
      <c r="D17" s="45" t="str">
        <f ca="1" t="shared" si="2"/>
        <v>HUMEAU Samantha</v>
      </c>
      <c r="E17" s="45" t="str">
        <f ca="1" t="shared" si="2"/>
        <v>M</v>
      </c>
      <c r="F17" s="45">
        <v>67</v>
      </c>
      <c r="G17" s="83" t="str">
        <f ca="1">OFFSET(G17,-7,0)</f>
        <v>J.C VIHIERSOIS FCL</v>
      </c>
      <c r="H17" s="97">
        <v>10</v>
      </c>
      <c r="I17" s="98">
        <v>10</v>
      </c>
      <c r="J17" s="98"/>
      <c r="K17" s="99"/>
      <c r="L17" s="100">
        <f>SUM(H17:K17,BC17:BG17)</f>
        <v>30</v>
      </c>
      <c r="M17" s="101"/>
      <c r="N17" s="89"/>
      <c r="O17" s="96">
        <f ca="1">SUM(OFFSET(O17,0,-9),OFFSET(O17,0,-3))</f>
        <v>97</v>
      </c>
      <c r="P17" s="91"/>
      <c r="Q17" s="3"/>
      <c r="R17" s="92"/>
      <c r="BB17" s="92"/>
      <c r="BC17" s="102">
        <v>10</v>
      </c>
      <c r="BD17" s="103"/>
      <c r="BE17" s="103">
        <v>0</v>
      </c>
      <c r="BF17" s="103"/>
      <c r="BG17" s="104"/>
      <c r="BI17" s="81">
        <v>2</v>
      </c>
      <c r="BJ17" s="45" t="str">
        <f t="shared" si="3"/>
        <v>HUMEAU Samantha</v>
      </c>
      <c r="BK17" s="45" t="str">
        <f t="shared" si="3"/>
        <v>M</v>
      </c>
      <c r="BL17" s="45">
        <f t="shared" si="3"/>
        <v>67</v>
      </c>
      <c r="BM17" s="45" t="str">
        <f t="shared" si="3"/>
        <v>J.C VIHIERSOIS FCL</v>
      </c>
      <c r="BN17" s="97"/>
      <c r="BO17" s="98"/>
      <c r="BP17" s="98"/>
      <c r="BQ17" s="99"/>
      <c r="BR17" s="102"/>
      <c r="BS17" s="103"/>
      <c r="BT17" s="103"/>
      <c r="BU17" s="104"/>
      <c r="BV17" s="100"/>
      <c r="BW17" s="101"/>
      <c r="BX17" s="89"/>
      <c r="BY17" s="96"/>
      <c r="BZ17" s="91"/>
      <c r="CA17" s="3"/>
      <c r="CB17" s="92"/>
    </row>
    <row r="18" spans="1:80" ht="27" customHeight="1">
      <c r="A18" s="45" t="str">
        <f ca="1" t="shared" si="1"/>
        <v>PDL</v>
      </c>
      <c r="B18" s="45">
        <f ca="1" t="shared" si="1"/>
        <v>49</v>
      </c>
      <c r="C18" s="81">
        <v>3</v>
      </c>
      <c r="D18" s="45" t="str">
        <f ca="1" t="shared" si="2"/>
        <v>BOMPAS Megane</v>
      </c>
      <c r="E18" s="45" t="str">
        <f ca="1" t="shared" si="2"/>
        <v>M</v>
      </c>
      <c r="F18" s="45">
        <v>40</v>
      </c>
      <c r="G18" s="83" t="str">
        <f ca="1">OFFSET(G18,-7,0)</f>
        <v>J C MONTREUIL JUIGNE</v>
      </c>
      <c r="H18" s="97">
        <v>0</v>
      </c>
      <c r="I18" s="98">
        <v>0</v>
      </c>
      <c r="J18" s="98">
        <v>10</v>
      </c>
      <c r="K18" s="99"/>
      <c r="L18" s="100">
        <f>SUM(H18:K18,BC18:BG18)</f>
        <v>10</v>
      </c>
      <c r="M18" s="101"/>
      <c r="N18" s="89"/>
      <c r="O18" s="96">
        <f ca="1">SUM(OFFSET(O18,0,-9),OFFSET(O18,0,-3))</f>
        <v>50</v>
      </c>
      <c r="P18" s="91"/>
      <c r="Q18" s="37"/>
      <c r="R18" s="37"/>
      <c r="BB18" s="37"/>
      <c r="BC18" s="102"/>
      <c r="BD18" s="103">
        <v>0</v>
      </c>
      <c r="BE18" s="103"/>
      <c r="BF18" s="103"/>
      <c r="BG18" s="104"/>
      <c r="BI18" s="81">
        <v>3</v>
      </c>
      <c r="BJ18" s="45" t="str">
        <f t="shared" si="3"/>
        <v>BOMPAS Megane</v>
      </c>
      <c r="BK18" s="45" t="str">
        <f t="shared" si="3"/>
        <v>M</v>
      </c>
      <c r="BL18" s="45">
        <f t="shared" si="3"/>
        <v>40</v>
      </c>
      <c r="BM18" s="45" t="str">
        <f t="shared" si="3"/>
        <v>J C MONTREUIL JUIGNE</v>
      </c>
      <c r="BN18" s="97"/>
      <c r="BO18" s="98"/>
      <c r="BP18" s="98"/>
      <c r="BQ18" s="99"/>
      <c r="BR18" s="102"/>
      <c r="BS18" s="103"/>
      <c r="BT18" s="103"/>
      <c r="BU18" s="104"/>
      <c r="BV18" s="100"/>
      <c r="BW18" s="101"/>
      <c r="BX18" s="89"/>
      <c r="BY18" s="96"/>
      <c r="BZ18" s="91"/>
      <c r="CA18" s="37"/>
      <c r="CB18" s="37"/>
    </row>
    <row r="19" spans="1:80" ht="27" customHeight="1">
      <c r="A19" s="45" t="str">
        <f ca="1" t="shared" si="1"/>
        <v>PDL</v>
      </c>
      <c r="B19" s="45">
        <f ca="1" t="shared" si="1"/>
        <v>49</v>
      </c>
      <c r="C19" s="81">
        <v>4</v>
      </c>
      <c r="D19" s="82" t="str">
        <f ca="1" t="shared" si="2"/>
        <v>LEMAIRE Severine</v>
      </c>
      <c r="E19" s="45" t="str">
        <f ca="1" t="shared" si="2"/>
        <v>M</v>
      </c>
      <c r="F19" s="45">
        <v>80</v>
      </c>
      <c r="G19" s="83" t="str">
        <f ca="1">OFFSET(G19,-7,0)</f>
        <v>J C MONTREUIL JUIGNE</v>
      </c>
      <c r="H19" s="97">
        <v>0</v>
      </c>
      <c r="I19" s="105">
        <v>10</v>
      </c>
      <c r="J19" s="98">
        <v>10</v>
      </c>
      <c r="K19" s="106" t="s">
        <v>65</v>
      </c>
      <c r="L19" s="100">
        <f>SUM(H19:K19,BC19:BG19)</f>
        <v>20</v>
      </c>
      <c r="M19" s="101"/>
      <c r="N19" s="89"/>
      <c r="O19" s="90">
        <f ca="1">SUM(OFFSET(O19,0,-9),OFFSET(O19,0,-3))</f>
        <v>100</v>
      </c>
      <c r="P19" s="91"/>
      <c r="Q19" s="37"/>
      <c r="R19" s="3"/>
      <c r="BB19" s="3"/>
      <c r="BC19" s="102"/>
      <c r="BD19" s="103"/>
      <c r="BE19" s="103"/>
      <c r="BF19" s="103"/>
      <c r="BG19" s="104"/>
      <c r="BI19" s="81">
        <v>4</v>
      </c>
      <c r="BJ19" s="45" t="str">
        <f t="shared" si="3"/>
        <v>LEMAIRE Severine</v>
      </c>
      <c r="BK19" s="45" t="str">
        <f t="shared" si="3"/>
        <v>M</v>
      </c>
      <c r="BL19" s="45">
        <f t="shared" si="3"/>
        <v>80</v>
      </c>
      <c r="BM19" s="45" t="str">
        <f t="shared" si="3"/>
        <v>J C MONTREUIL JUIGNE</v>
      </c>
      <c r="BN19" s="97"/>
      <c r="BO19" s="105"/>
      <c r="BP19" s="98"/>
      <c r="BQ19" s="106"/>
      <c r="BR19" s="102"/>
      <c r="BS19" s="103"/>
      <c r="BT19" s="103"/>
      <c r="BU19" s="104"/>
      <c r="BV19" s="100"/>
      <c r="BW19" s="101"/>
      <c r="BX19" s="89"/>
      <c r="BY19" s="96"/>
      <c r="BZ19" s="91"/>
      <c r="CA19" s="37"/>
      <c r="CB19" s="3"/>
    </row>
    <row r="20" spans="1:80" ht="27" customHeight="1" thickBot="1">
      <c r="A20" s="45" t="str">
        <f ca="1" t="shared" si="1"/>
        <v>PDL</v>
      </c>
      <c r="B20" s="45">
        <f ca="1" t="shared" si="1"/>
        <v>85</v>
      </c>
      <c r="C20" s="81">
        <v>5</v>
      </c>
      <c r="D20" s="82" t="str">
        <f ca="1" t="shared" si="2"/>
        <v>MALLARD Berenice</v>
      </c>
      <c r="E20" s="45" t="str">
        <f ca="1" t="shared" si="2"/>
        <v>M</v>
      </c>
      <c r="F20" s="45">
        <v>87</v>
      </c>
      <c r="G20" s="83" t="str">
        <f ca="1">OFFSET(G20,-7,0)</f>
        <v>JUDO CLUB CHALLANDAIS</v>
      </c>
      <c r="H20" s="107">
        <v>10</v>
      </c>
      <c r="I20" s="108">
        <v>10</v>
      </c>
      <c r="J20" s="109" t="s">
        <v>65</v>
      </c>
      <c r="K20" s="110"/>
      <c r="L20" s="111">
        <f>SUM(H20:K20,BC20:BG20)</f>
        <v>20</v>
      </c>
      <c r="M20" s="112"/>
      <c r="N20" s="89"/>
      <c r="O20" s="90">
        <f ca="1">SUM(OFFSET(O20,0,-9),OFFSET(O20,0,-3))</f>
        <v>107</v>
      </c>
      <c r="P20" s="91"/>
      <c r="Q20" s="37"/>
      <c r="R20" s="37"/>
      <c r="BB20" s="37"/>
      <c r="BC20" s="113"/>
      <c r="BD20" s="114"/>
      <c r="BE20" s="114"/>
      <c r="BF20" s="114"/>
      <c r="BG20" s="115"/>
      <c r="BI20" s="81">
        <v>5</v>
      </c>
      <c r="BJ20" s="45" t="str">
        <f t="shared" si="3"/>
        <v>MALLARD Berenice</v>
      </c>
      <c r="BK20" s="45" t="str">
        <f t="shared" si="3"/>
        <v>M</v>
      </c>
      <c r="BL20" s="45">
        <f t="shared" si="3"/>
        <v>87</v>
      </c>
      <c r="BM20" s="45" t="str">
        <f t="shared" si="3"/>
        <v>JUDO CLUB CHALLANDAIS</v>
      </c>
      <c r="BN20" s="107"/>
      <c r="BO20" s="108"/>
      <c r="BP20" s="109"/>
      <c r="BQ20" s="110"/>
      <c r="BR20" s="113"/>
      <c r="BS20" s="114"/>
      <c r="BT20" s="114"/>
      <c r="BU20" s="115"/>
      <c r="BV20" s="111"/>
      <c r="BW20" s="112"/>
      <c r="BX20" s="89"/>
      <c r="BY20" s="96"/>
      <c r="BZ20" s="91"/>
      <c r="CA20" s="37"/>
      <c r="CB20" s="37"/>
    </row>
    <row r="21" spans="3:76" ht="12.75">
      <c r="C21" s="116"/>
      <c r="D21" s="92"/>
      <c r="E21" s="117"/>
      <c r="F21" s="117"/>
      <c r="G21" s="117"/>
      <c r="H21" s="117"/>
      <c r="I21" s="117"/>
      <c r="J21" s="92"/>
      <c r="K21" s="117"/>
      <c r="L21" s="92"/>
      <c r="M21" s="116"/>
      <c r="N21" s="116" t="s">
        <v>66</v>
      </c>
      <c r="O21" s="118"/>
      <c r="P21" s="116"/>
      <c r="Q21" s="118"/>
      <c r="R21" s="116"/>
      <c r="BB21" s="116"/>
      <c r="BC21" s="119"/>
      <c r="BD21" s="119"/>
      <c r="BE21" s="119"/>
      <c r="BF21" s="119"/>
      <c r="BI21" s="116"/>
      <c r="BJ21" s="92"/>
      <c r="BK21" s="117"/>
      <c r="BL21" s="117"/>
      <c r="BM21" s="117"/>
      <c r="BN21" s="117"/>
      <c r="BO21" s="117"/>
      <c r="BP21" s="92"/>
      <c r="BQ21" s="117"/>
      <c r="BR21" s="92"/>
      <c r="BS21" s="116"/>
      <c r="BT21" s="116" t="s">
        <v>66</v>
      </c>
      <c r="BU21" s="118"/>
      <c r="BV21" s="116"/>
      <c r="BW21" s="118"/>
      <c r="BX21" s="116"/>
    </row>
    <row r="22" spans="3:58" ht="12.75" hidden="1">
      <c r="C22" s="58">
        <f>COUNT(H22:BG22)</f>
        <v>7</v>
      </c>
      <c r="D22" s="118"/>
      <c r="E22" s="116"/>
      <c r="F22" s="37"/>
      <c r="G22" s="120" t="s">
        <v>67</v>
      </c>
      <c r="H22" s="121">
        <v>1</v>
      </c>
      <c r="I22" s="121">
        <v>2</v>
      </c>
      <c r="J22" s="121">
        <v>3</v>
      </c>
      <c r="K22" s="121">
        <v>4</v>
      </c>
      <c r="L22" s="121">
        <v>5</v>
      </c>
      <c r="M22" s="121">
        <v>6</v>
      </c>
      <c r="N22" s="121"/>
      <c r="O22" s="121">
        <v>7</v>
      </c>
      <c r="P22" s="121"/>
      <c r="Q22" s="121"/>
      <c r="R22" s="121"/>
      <c r="BB22" s="122"/>
      <c r="BC22" s="63"/>
      <c r="BD22" s="63"/>
      <c r="BE22" s="63"/>
      <c r="BF22" s="63"/>
    </row>
    <row r="23" spans="3:58" ht="12.75" hidden="1">
      <c r="C23" s="58"/>
      <c r="D23" s="118"/>
      <c r="E23" s="116"/>
      <c r="F23" s="37"/>
      <c r="G23" s="120" t="s">
        <v>68</v>
      </c>
      <c r="H23" s="121">
        <v>1</v>
      </c>
      <c r="I23" s="121">
        <v>1</v>
      </c>
      <c r="J23" s="121">
        <v>1</v>
      </c>
      <c r="K23" s="121">
        <v>2</v>
      </c>
      <c r="L23" s="121">
        <v>2</v>
      </c>
      <c r="M23" s="121">
        <v>3</v>
      </c>
      <c r="N23" s="121"/>
      <c r="O23" s="121">
        <v>4</v>
      </c>
      <c r="P23" s="121"/>
      <c r="Q23" s="121"/>
      <c r="R23" s="121"/>
      <c r="BB23" s="122"/>
      <c r="BC23" s="63"/>
      <c r="BD23" s="63"/>
      <c r="BE23" s="63"/>
      <c r="BF23" s="63"/>
    </row>
    <row r="24" spans="3:58" ht="12.75" hidden="1">
      <c r="C24" s="58"/>
      <c r="D24" s="116"/>
      <c r="E24" s="116"/>
      <c r="F24" s="37"/>
      <c r="G24" s="120" t="s">
        <v>69</v>
      </c>
      <c r="H24" s="121">
        <v>1</v>
      </c>
      <c r="I24" s="121">
        <v>1</v>
      </c>
      <c r="J24" s="121">
        <v>2</v>
      </c>
      <c r="K24" s="121">
        <v>2</v>
      </c>
      <c r="L24" s="121">
        <v>2</v>
      </c>
      <c r="M24" s="121">
        <v>3</v>
      </c>
      <c r="N24" s="121"/>
      <c r="O24" s="121">
        <v>3</v>
      </c>
      <c r="P24" s="121"/>
      <c r="Q24" s="121"/>
      <c r="R24" s="121"/>
      <c r="BB24" s="122"/>
      <c r="BC24" s="63"/>
      <c r="BD24" s="63"/>
      <c r="BE24" s="63"/>
      <c r="BF24" s="63"/>
    </row>
  </sheetData>
  <sheetProtection selectLockedCells="1"/>
  <mergeCells count="45">
    <mergeCell ref="L18:M18"/>
    <mergeCell ref="L19:M19"/>
    <mergeCell ref="L20:M20"/>
    <mergeCell ref="L15:M15"/>
    <mergeCell ref="O19:P19"/>
    <mergeCell ref="O20:P20"/>
    <mergeCell ref="O16:P16"/>
    <mergeCell ref="O17:P17"/>
    <mergeCell ref="O18:P18"/>
    <mergeCell ref="O15:P15"/>
    <mergeCell ref="L16:M16"/>
    <mergeCell ref="L17:M17"/>
    <mergeCell ref="BC6:BG6"/>
    <mergeCell ref="O14:R14"/>
    <mergeCell ref="G4:G6"/>
    <mergeCell ref="P1:R1"/>
    <mergeCell ref="K2:N2"/>
    <mergeCell ref="P2:P3"/>
    <mergeCell ref="Q2:Q3"/>
    <mergeCell ref="R2:R3"/>
    <mergeCell ref="O5:P6"/>
    <mergeCell ref="Q5:R6"/>
    <mergeCell ref="BV1:BX1"/>
    <mergeCell ref="BQ2:BT2"/>
    <mergeCell ref="BV2:BV3"/>
    <mergeCell ref="BW2:BW3"/>
    <mergeCell ref="BX2:BX3"/>
    <mergeCell ref="BM4:BM6"/>
    <mergeCell ref="BW5:BX6"/>
    <mergeCell ref="BV19:BW19"/>
    <mergeCell ref="BY19:BZ19"/>
    <mergeCell ref="BX7:BZ7"/>
    <mergeCell ref="BX8:BZ8"/>
    <mergeCell ref="BT5:BV6"/>
    <mergeCell ref="BR14:BU14"/>
    <mergeCell ref="BV20:BW20"/>
    <mergeCell ref="BY20:BZ20"/>
    <mergeCell ref="BV15:BW15"/>
    <mergeCell ref="BY15:BZ15"/>
    <mergeCell ref="BV16:BW16"/>
    <mergeCell ref="BY16:BZ16"/>
    <mergeCell ref="BV17:BW17"/>
    <mergeCell ref="BY17:BZ17"/>
    <mergeCell ref="BV18:BW18"/>
    <mergeCell ref="BY18:BZ18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W24"/>
  <sheetViews>
    <sheetView zoomScale="101" zoomScaleNormal="101" workbookViewId="0" topLeftCell="A7">
      <pane xSplit="7" ySplit="2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2812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18" width="5.28125" style="1" customWidth="1"/>
    <col min="19" max="24" width="11.421875" style="0" hidden="1" customWidth="1"/>
    <col min="25" max="53" width="11.421875" style="1" hidden="1" customWidth="1"/>
    <col min="54" max="54" width="10.57421875" style="1" hidden="1" customWidth="1"/>
    <col min="55" max="57" width="4.8515625" style="1" customWidth="1"/>
    <col min="58" max="59" width="4.8515625" style="1" hidden="1" customWidth="1"/>
    <col min="60" max="60" width="11.421875" style="1" customWidth="1"/>
    <col min="61" max="61" width="4.57421875" style="1" hidden="1" customWidth="1"/>
    <col min="62" max="62" width="22.7109375" style="1" hidden="1" customWidth="1"/>
    <col min="63" max="63" width="3.140625" style="1" hidden="1" customWidth="1"/>
    <col min="64" max="64" width="7.7109375" style="1" hidden="1" customWidth="1"/>
    <col min="65" max="65" width="22.00390625" style="1" hidden="1" customWidth="1"/>
    <col min="66" max="76" width="4.00390625" style="1" hidden="1" customWidth="1"/>
    <col min="77" max="77" width="4.8515625" style="1" hidden="1" customWidth="1"/>
    <col min="78" max="82" width="4.00390625" style="1" hidden="1" customWidth="1"/>
    <col min="83" max="95" width="11.421875" style="1" hidden="1" customWidth="1"/>
    <col min="96" max="100" width="11.421875" style="1" customWidth="1"/>
    <col min="101" max="101" width="11.421875" style="1" hidden="1" customWidth="1"/>
    <col min="102" max="16384" width="11.421875" style="1" customWidth="1"/>
  </cols>
  <sheetData>
    <row r="1" spans="3:101" ht="13.5" thickBot="1">
      <c r="C1" s="2">
        <v>5</v>
      </c>
      <c r="P1" s="4" t="s">
        <v>0</v>
      </c>
      <c r="Q1" s="4"/>
      <c r="R1" s="4"/>
      <c r="BB1" s="5"/>
      <c r="BI1" s="2">
        <v>5</v>
      </c>
      <c r="BL1" s="3"/>
      <c r="BV1" s="4" t="s">
        <v>0</v>
      </c>
      <c r="BW1" s="4"/>
      <c r="BX1" s="4"/>
      <c r="CW1" s="1" t="s">
        <v>1</v>
      </c>
    </row>
    <row r="2" spans="6:101" ht="16.5" customHeight="1" thickBot="1">
      <c r="F2" s="7" t="s">
        <v>2</v>
      </c>
      <c r="G2" s="8" t="s">
        <v>83</v>
      </c>
      <c r="H2" s="1">
        <v>1</v>
      </c>
      <c r="J2" s="9" t="s">
        <v>4</v>
      </c>
      <c r="K2" s="10">
        <f ca="1">TODAY()</f>
        <v>41798</v>
      </c>
      <c r="L2" s="10"/>
      <c r="M2" s="10"/>
      <c r="N2" s="10"/>
      <c r="P2" s="11" t="s">
        <v>6</v>
      </c>
      <c r="Q2" s="11"/>
      <c r="R2" s="12"/>
      <c r="BB2" s="13"/>
      <c r="BI2" s="6"/>
      <c r="BL2" s="7" t="s">
        <v>2</v>
      </c>
      <c r="BM2" s="8" t="str">
        <f>G2</f>
        <v>12 -  C3 F M</v>
      </c>
      <c r="BP2" s="9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" t="s">
        <v>7</v>
      </c>
    </row>
    <row r="3" spans="16:76" ht="13.5" customHeight="1" thickBot="1">
      <c r="P3" s="14"/>
      <c r="Q3" s="14"/>
      <c r="R3" s="15"/>
      <c r="BB3" s="13"/>
      <c r="BI3" s="6"/>
      <c r="BL3" s="3"/>
      <c r="BV3" s="14"/>
      <c r="BW3" s="14"/>
      <c r="BX3" s="15"/>
    </row>
    <row r="4" spans="6:68" ht="13.5" thickBot="1">
      <c r="F4" s="16"/>
      <c r="G4" s="17"/>
      <c r="J4" s="1" t="s">
        <v>8</v>
      </c>
      <c r="BI4" s="6"/>
      <c r="BL4" s="16"/>
      <c r="BM4" s="17"/>
      <c r="BP4" s="1" t="s">
        <v>8</v>
      </c>
    </row>
    <row r="5" spans="6:76" ht="13.5" customHeight="1" thickTop="1">
      <c r="F5" s="16" t="s">
        <v>9</v>
      </c>
      <c r="G5" s="18"/>
      <c r="J5" s="9" t="s">
        <v>10</v>
      </c>
      <c r="O5" s="19" t="s">
        <v>11</v>
      </c>
      <c r="P5" s="20"/>
      <c r="Q5" s="21" t="str">
        <f>LEFT(G2,2)</f>
        <v>12</v>
      </c>
      <c r="R5" s="22"/>
      <c r="BI5" s="6"/>
      <c r="BL5" s="16" t="s">
        <v>9</v>
      </c>
      <c r="BM5" s="18"/>
      <c r="BP5" s="9" t="s">
        <v>10</v>
      </c>
      <c r="BT5" s="19" t="s">
        <v>11</v>
      </c>
      <c r="BU5" s="19"/>
      <c r="BV5" s="20"/>
      <c r="BW5" s="21" t="str">
        <f>Q5</f>
        <v>12</v>
      </c>
      <c r="BX5" s="22"/>
    </row>
    <row r="6" spans="7:76" ht="13.5" customHeight="1" thickBot="1">
      <c r="G6" s="23"/>
      <c r="H6" s="9"/>
      <c r="I6" s="9"/>
      <c r="J6" s="9"/>
      <c r="K6" s="9"/>
      <c r="O6" s="19"/>
      <c r="P6" s="20"/>
      <c r="Q6" s="24"/>
      <c r="R6" s="25"/>
      <c r="BC6" s="26"/>
      <c r="BD6" s="26"/>
      <c r="BE6" s="26"/>
      <c r="BF6" s="26"/>
      <c r="BG6" s="26"/>
      <c r="BI6" s="6"/>
      <c r="BL6" s="3"/>
      <c r="BM6" s="23"/>
      <c r="BN6" s="9"/>
      <c r="BO6" s="9"/>
      <c r="BP6" s="9"/>
      <c r="BQ6" s="9"/>
      <c r="BT6" s="19"/>
      <c r="BU6" s="19"/>
      <c r="BV6" s="20"/>
      <c r="BW6" s="24"/>
      <c r="BX6" s="25"/>
    </row>
    <row r="7" spans="54:82" ht="19.5" customHeight="1" thickTop="1">
      <c r="BB7" s="1" t="s">
        <v>12</v>
      </c>
      <c r="BC7" s="27">
        <v>11</v>
      </c>
      <c r="BD7" s="28">
        <v>10</v>
      </c>
      <c r="BE7" s="28">
        <v>11</v>
      </c>
      <c r="BF7" s="28"/>
      <c r="BG7" s="29"/>
      <c r="BI7" s="6"/>
      <c r="BL7" s="3"/>
      <c r="BX7" s="30" t="s">
        <v>12</v>
      </c>
      <c r="BY7" s="30"/>
      <c r="BZ7" s="31"/>
      <c r="CA7" s="27"/>
      <c r="CB7" s="28"/>
      <c r="CC7" s="28"/>
      <c r="CD7" s="29"/>
    </row>
    <row r="8" spans="1:82" s="38" customFormat="1" ht="20.25" customHeight="1">
      <c r="A8" s="32" t="s">
        <v>13</v>
      </c>
      <c r="B8" s="32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20</v>
      </c>
      <c r="I8" s="35" t="s">
        <v>21</v>
      </c>
      <c r="J8" s="35" t="s">
        <v>22</v>
      </c>
      <c r="K8" s="35" t="s">
        <v>23</v>
      </c>
      <c r="L8" s="35" t="s">
        <v>24</v>
      </c>
      <c r="M8" s="36" t="s">
        <v>25</v>
      </c>
      <c r="N8" s="35" t="s">
        <v>26</v>
      </c>
      <c r="O8" s="36" t="s">
        <v>27</v>
      </c>
      <c r="P8" s="35" t="s">
        <v>28</v>
      </c>
      <c r="Q8" s="35" t="s">
        <v>29</v>
      </c>
      <c r="R8" s="37"/>
      <c r="BB8" s="37" t="s">
        <v>30</v>
      </c>
      <c r="BC8" s="39" t="s">
        <v>71</v>
      </c>
      <c r="BD8" s="40" t="s">
        <v>31</v>
      </c>
      <c r="BE8" s="40" t="s">
        <v>71</v>
      </c>
      <c r="BF8" s="40"/>
      <c r="BG8" s="41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42" t="s">
        <v>20</v>
      </c>
      <c r="BO8" s="42" t="s">
        <v>21</v>
      </c>
      <c r="BP8" s="42" t="s">
        <v>22</v>
      </c>
      <c r="BQ8" s="42" t="s">
        <v>23</v>
      </c>
      <c r="BR8" s="42" t="s">
        <v>24</v>
      </c>
      <c r="BS8" s="42" t="s">
        <v>25</v>
      </c>
      <c r="BT8" s="42" t="s">
        <v>26</v>
      </c>
      <c r="BU8" s="42" t="s">
        <v>27</v>
      </c>
      <c r="BV8" s="42" t="s">
        <v>28</v>
      </c>
      <c r="BW8" s="42" t="s">
        <v>29</v>
      </c>
      <c r="BX8" s="43" t="s">
        <v>30</v>
      </c>
      <c r="BY8" s="44"/>
      <c r="BZ8" s="31"/>
      <c r="CA8" s="39"/>
      <c r="CB8" s="40"/>
      <c r="CC8" s="40"/>
      <c r="CD8" s="41"/>
    </row>
    <row r="9" spans="1:82" ht="24" customHeight="1">
      <c r="A9" s="45" t="s">
        <v>75</v>
      </c>
      <c r="B9" s="45">
        <v>72</v>
      </c>
      <c r="C9" s="46">
        <f ca="1">OFFSET(C9,7,0)</f>
        <v>1</v>
      </c>
      <c r="D9" s="47" t="s">
        <v>84</v>
      </c>
      <c r="E9" s="45" t="s">
        <v>34</v>
      </c>
      <c r="F9" s="45">
        <v>55</v>
      </c>
      <c r="G9" s="48" t="s">
        <v>85</v>
      </c>
      <c r="H9" s="49"/>
      <c r="I9" s="50" t="s">
        <v>36</v>
      </c>
      <c r="J9" s="49"/>
      <c r="K9" s="50" t="s">
        <v>36</v>
      </c>
      <c r="L9" s="49"/>
      <c r="M9" s="50"/>
      <c r="N9" s="49"/>
      <c r="O9" s="50"/>
      <c r="P9" s="49"/>
      <c r="Q9" s="49"/>
      <c r="R9" s="37"/>
      <c r="BB9" s="37"/>
      <c r="BC9" s="51"/>
      <c r="BD9" s="52"/>
      <c r="BE9" s="52"/>
      <c r="BF9" s="52"/>
      <c r="BG9" s="53"/>
      <c r="BI9" s="46">
        <f ca="1">OFFSET(BI9,7,0)</f>
        <v>1</v>
      </c>
      <c r="BJ9" s="54" t="str">
        <f aca="true" t="shared" si="0" ref="BJ9:BM13">D9</f>
        <v>BOUTIN Amelie</v>
      </c>
      <c r="BK9" s="54" t="str">
        <f t="shared" si="0"/>
        <v>M</v>
      </c>
      <c r="BL9" s="54">
        <f t="shared" si="0"/>
        <v>55</v>
      </c>
      <c r="BM9" s="54" t="str">
        <f t="shared" si="0"/>
        <v>US PRECIGNE</v>
      </c>
      <c r="BN9" s="49"/>
      <c r="BO9" s="50"/>
      <c r="BP9" s="49"/>
      <c r="BQ9" s="50"/>
      <c r="BR9" s="49"/>
      <c r="BS9" s="50"/>
      <c r="BT9" s="49"/>
      <c r="BU9" s="50"/>
      <c r="BV9" s="49"/>
      <c r="BW9" s="49"/>
      <c r="BX9" s="37"/>
      <c r="BY9" s="37"/>
      <c r="CA9" s="51"/>
      <c r="CB9" s="52"/>
      <c r="CC9" s="52"/>
      <c r="CD9" s="53"/>
    </row>
    <row r="10" spans="1:82" ht="24" customHeight="1">
      <c r="A10" s="45" t="s">
        <v>75</v>
      </c>
      <c r="B10" s="45">
        <v>49</v>
      </c>
      <c r="C10" s="46">
        <f ca="1">OFFSET(C10,7,0)</f>
        <v>2</v>
      </c>
      <c r="D10" s="54" t="s">
        <v>86</v>
      </c>
      <c r="E10" s="45" t="s">
        <v>34</v>
      </c>
      <c r="F10" s="45">
        <v>55</v>
      </c>
      <c r="G10" s="48" t="s">
        <v>87</v>
      </c>
      <c r="H10" s="49"/>
      <c r="I10" s="50" t="s">
        <v>40</v>
      </c>
      <c r="J10" s="49"/>
      <c r="K10" s="49"/>
      <c r="L10" s="50" t="s">
        <v>40</v>
      </c>
      <c r="M10" s="49"/>
      <c r="N10" s="50" t="s">
        <v>88</v>
      </c>
      <c r="O10" s="49"/>
      <c r="P10" s="50" t="s">
        <v>36</v>
      </c>
      <c r="Q10" s="49"/>
      <c r="R10" s="37"/>
      <c r="BB10" s="37"/>
      <c r="BC10" s="51"/>
      <c r="BD10" s="52"/>
      <c r="BE10" s="52" t="s">
        <v>50</v>
      </c>
      <c r="BF10" s="52"/>
      <c r="BG10" s="53"/>
      <c r="BI10" s="46">
        <f ca="1">OFFSET(BI10,7,0)</f>
        <v>2</v>
      </c>
      <c r="BJ10" s="54" t="str">
        <f t="shared" si="0"/>
        <v>TAILLANDIER Camille</v>
      </c>
      <c r="BK10" s="54" t="str">
        <f t="shared" si="0"/>
        <v>M</v>
      </c>
      <c r="BL10" s="54">
        <f t="shared" si="0"/>
        <v>55</v>
      </c>
      <c r="BM10" s="54" t="str">
        <f t="shared" si="0"/>
        <v>JC BEAUFORTAIS</v>
      </c>
      <c r="BN10" s="49"/>
      <c r="BO10" s="50"/>
      <c r="BP10" s="49"/>
      <c r="BQ10" s="49"/>
      <c r="BR10" s="50"/>
      <c r="BS10" s="49"/>
      <c r="BT10" s="50"/>
      <c r="BU10" s="49"/>
      <c r="BV10" s="50"/>
      <c r="BW10" s="49"/>
      <c r="BX10" s="37"/>
      <c r="BY10" s="37"/>
      <c r="CA10" s="51"/>
      <c r="CB10" s="52"/>
      <c r="CC10" s="52"/>
      <c r="CD10" s="53"/>
    </row>
    <row r="11" spans="1:82" ht="24" customHeight="1">
      <c r="A11" s="45" t="s">
        <v>75</v>
      </c>
      <c r="B11" s="45">
        <v>49</v>
      </c>
      <c r="C11" s="46">
        <f ca="1">OFFSET(C11,7,0)</f>
        <v>3</v>
      </c>
      <c r="D11" s="54" t="s">
        <v>89</v>
      </c>
      <c r="E11" s="45" t="s">
        <v>34</v>
      </c>
      <c r="F11" s="45">
        <v>56</v>
      </c>
      <c r="G11" s="48" t="s">
        <v>90</v>
      </c>
      <c r="H11" s="49"/>
      <c r="I11" s="49"/>
      <c r="J11" s="50" t="s">
        <v>37</v>
      </c>
      <c r="K11" s="49"/>
      <c r="L11" s="50" t="s">
        <v>40</v>
      </c>
      <c r="M11" s="49"/>
      <c r="N11" s="49"/>
      <c r="O11" s="50"/>
      <c r="P11" s="49"/>
      <c r="Q11" s="50" t="s">
        <v>40</v>
      </c>
      <c r="R11" s="37"/>
      <c r="BB11" s="37"/>
      <c r="BC11" s="51" t="s">
        <v>40</v>
      </c>
      <c r="BD11" s="52"/>
      <c r="BE11" s="52"/>
      <c r="BF11" s="52"/>
      <c r="BG11" s="53"/>
      <c r="BI11" s="46">
        <f ca="1">OFFSET(BI11,7,0)</f>
        <v>3</v>
      </c>
      <c r="BJ11" s="54" t="str">
        <f t="shared" si="0"/>
        <v>MERANDET Maeva</v>
      </c>
      <c r="BK11" s="54" t="str">
        <f t="shared" si="0"/>
        <v>M</v>
      </c>
      <c r="BL11" s="54">
        <f t="shared" si="0"/>
        <v>56</v>
      </c>
      <c r="BM11" s="54" t="str">
        <f t="shared" si="0"/>
        <v>KETSUGO ANGERS</v>
      </c>
      <c r="BN11" s="49"/>
      <c r="BO11" s="49"/>
      <c r="BP11" s="50"/>
      <c r="BQ11" s="49"/>
      <c r="BR11" s="50"/>
      <c r="BS11" s="49"/>
      <c r="BT11" s="49"/>
      <c r="BU11" s="50"/>
      <c r="BV11" s="49"/>
      <c r="BW11" s="50"/>
      <c r="BX11" s="37"/>
      <c r="BY11" s="37"/>
      <c r="CA11" s="51"/>
      <c r="CB11" s="52"/>
      <c r="CC11" s="52"/>
      <c r="CD11" s="53"/>
    </row>
    <row r="12" spans="1:82" ht="24" customHeight="1">
      <c r="A12" s="45" t="s">
        <v>75</v>
      </c>
      <c r="B12" s="45">
        <v>49</v>
      </c>
      <c r="C12" s="46">
        <f ca="1">OFFSET(C12,7,0)</f>
        <v>4</v>
      </c>
      <c r="D12" s="54" t="s">
        <v>91</v>
      </c>
      <c r="E12" s="45" t="s">
        <v>34</v>
      </c>
      <c r="F12" s="45">
        <v>60</v>
      </c>
      <c r="G12" s="48" t="s">
        <v>92</v>
      </c>
      <c r="H12" s="50" t="s">
        <v>40</v>
      </c>
      <c r="I12" s="49"/>
      <c r="J12" s="50" t="s">
        <v>40</v>
      </c>
      <c r="K12" s="49"/>
      <c r="L12" s="49"/>
      <c r="M12" s="50"/>
      <c r="N12" s="49"/>
      <c r="O12" s="49"/>
      <c r="P12" s="50" t="s">
        <v>40</v>
      </c>
      <c r="Q12" s="49"/>
      <c r="R12" s="37"/>
      <c r="BB12" s="37"/>
      <c r="BC12" s="51"/>
      <c r="BD12" s="52" t="s">
        <v>40</v>
      </c>
      <c r="BE12" s="52"/>
      <c r="BF12" s="52"/>
      <c r="BG12" s="53"/>
      <c r="BI12" s="46">
        <f ca="1">OFFSET(BI12,7,0)</f>
        <v>4</v>
      </c>
      <c r="BJ12" s="54" t="str">
        <f t="shared" si="0"/>
        <v>MONJAL Chloe</v>
      </c>
      <c r="BK12" s="54" t="str">
        <f t="shared" si="0"/>
        <v>M</v>
      </c>
      <c r="BL12" s="54">
        <f t="shared" si="0"/>
        <v>60</v>
      </c>
      <c r="BM12" s="54" t="str">
        <f t="shared" si="0"/>
        <v>J.C. DU BASSIN SAUMUROIS</v>
      </c>
      <c r="BN12" s="50"/>
      <c r="BO12" s="49"/>
      <c r="BP12" s="50"/>
      <c r="BQ12" s="49"/>
      <c r="BR12" s="49"/>
      <c r="BS12" s="50"/>
      <c r="BT12" s="49"/>
      <c r="BU12" s="49"/>
      <c r="BV12" s="50"/>
      <c r="BW12" s="49"/>
      <c r="BX12" s="37"/>
      <c r="BY12" s="37"/>
      <c r="CA12" s="51"/>
      <c r="CB12" s="52"/>
      <c r="CC12" s="52"/>
      <c r="CD12" s="53"/>
    </row>
    <row r="13" spans="1:82" ht="24" customHeight="1" thickBot="1">
      <c r="A13" s="45" t="s">
        <v>32</v>
      </c>
      <c r="B13" s="45">
        <v>35</v>
      </c>
      <c r="C13" s="46">
        <f ca="1">OFFSET(C13,7,0)</f>
        <v>5</v>
      </c>
      <c r="D13" s="54" t="s">
        <v>93</v>
      </c>
      <c r="E13" s="45" t="s">
        <v>34</v>
      </c>
      <c r="F13" s="45">
        <v>75</v>
      </c>
      <c r="G13" s="48" t="s">
        <v>94</v>
      </c>
      <c r="H13" s="50" t="s">
        <v>95</v>
      </c>
      <c r="I13" s="49"/>
      <c r="J13" s="49"/>
      <c r="K13" s="50" t="s">
        <v>40</v>
      </c>
      <c r="L13" s="49"/>
      <c r="M13" s="49"/>
      <c r="N13" s="50" t="s">
        <v>96</v>
      </c>
      <c r="O13" s="49"/>
      <c r="P13" s="49"/>
      <c r="Q13" s="50" t="s">
        <v>49</v>
      </c>
      <c r="R13" s="37"/>
      <c r="BB13" s="37"/>
      <c r="BC13" s="55"/>
      <c r="BD13" s="56"/>
      <c r="BE13" s="56"/>
      <c r="BF13" s="56"/>
      <c r="BG13" s="57"/>
      <c r="BI13" s="46">
        <f ca="1">OFFSET(BI13,7,0)</f>
        <v>5</v>
      </c>
      <c r="BJ13" s="54" t="str">
        <f t="shared" si="0"/>
        <v>URVOY Marine</v>
      </c>
      <c r="BK13" s="54" t="str">
        <f t="shared" si="0"/>
        <v>M</v>
      </c>
      <c r="BL13" s="54">
        <f t="shared" si="0"/>
        <v>75</v>
      </c>
      <c r="BM13" s="54" t="str">
        <f t="shared" si="0"/>
        <v>JUDO PAYS DE VILAINE</v>
      </c>
      <c r="BN13" s="50"/>
      <c r="BO13" s="49"/>
      <c r="BP13" s="49"/>
      <c r="BQ13" s="50"/>
      <c r="BR13" s="49"/>
      <c r="BS13" s="49"/>
      <c r="BT13" s="50"/>
      <c r="BU13" s="49"/>
      <c r="BV13" s="49"/>
      <c r="BW13" s="50"/>
      <c r="BX13" s="37"/>
      <c r="BY13" s="37"/>
      <c r="CA13" s="55"/>
      <c r="CB13" s="56"/>
      <c r="CC13" s="56"/>
      <c r="CD13" s="57"/>
    </row>
    <row r="14" spans="3:76" ht="26.25" customHeight="1" thickBot="1">
      <c r="C14" s="58"/>
      <c r="D14" s="59"/>
      <c r="E14" s="59"/>
      <c r="F14" s="59"/>
      <c r="G14" s="59"/>
      <c r="H14" s="37"/>
      <c r="I14" s="37"/>
      <c r="J14" s="37"/>
      <c r="K14" s="37"/>
      <c r="L14" s="60"/>
      <c r="M14" s="60"/>
      <c r="N14" s="60"/>
      <c r="O14" s="61"/>
      <c r="P14" s="61"/>
      <c r="Q14" s="61"/>
      <c r="R14" s="61"/>
      <c r="BB14" s="62"/>
      <c r="BC14" s="63"/>
      <c r="BI14" s="58"/>
      <c r="BJ14" s="59"/>
      <c r="BK14" s="59"/>
      <c r="BL14" s="59"/>
      <c r="BM14" s="59"/>
      <c r="BN14" s="37"/>
      <c r="BO14" s="37"/>
      <c r="BP14" s="37"/>
      <c r="BQ14" s="37"/>
      <c r="BR14" s="64" t="s">
        <v>51</v>
      </c>
      <c r="BS14" s="64"/>
      <c r="BT14" s="64"/>
      <c r="BU14" s="64"/>
      <c r="BV14" s="65"/>
      <c r="BW14" s="65"/>
      <c r="BX14" s="65"/>
    </row>
    <row r="15" spans="1:79" ht="29.25" customHeight="1" thickBot="1">
      <c r="A15" s="32" t="s">
        <v>13</v>
      </c>
      <c r="B15" s="32" t="s">
        <v>14</v>
      </c>
      <c r="C15" s="33" t="s">
        <v>15</v>
      </c>
      <c r="D15" s="33" t="s">
        <v>16</v>
      </c>
      <c r="E15" s="34" t="s">
        <v>17</v>
      </c>
      <c r="F15" s="42" t="s">
        <v>52</v>
      </c>
      <c r="G15" s="66" t="s">
        <v>19</v>
      </c>
      <c r="H15" s="67" t="s">
        <v>53</v>
      </c>
      <c r="I15" s="68" t="s">
        <v>54</v>
      </c>
      <c r="J15" s="68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74"/>
      <c r="Q15" s="75"/>
      <c r="R15" s="76"/>
      <c r="BB15" s="76"/>
      <c r="BC15" s="77" t="s">
        <v>60</v>
      </c>
      <c r="BD15" s="78" t="s">
        <v>61</v>
      </c>
      <c r="BE15" s="78" t="s">
        <v>62</v>
      </c>
      <c r="BF15" s="78" t="s">
        <v>63</v>
      </c>
      <c r="BG15" s="79" t="s">
        <v>64</v>
      </c>
      <c r="BI15" s="33" t="s">
        <v>15</v>
      </c>
      <c r="BJ15" s="33" t="s">
        <v>16</v>
      </c>
      <c r="BK15" s="34" t="s">
        <v>17</v>
      </c>
      <c r="BL15" s="42" t="s">
        <v>52</v>
      </c>
      <c r="BM15" s="66" t="s">
        <v>19</v>
      </c>
      <c r="BN15" s="67" t="s">
        <v>53</v>
      </c>
      <c r="BO15" s="68" t="s">
        <v>54</v>
      </c>
      <c r="BP15" s="68" t="s">
        <v>55</v>
      </c>
      <c r="BQ15" s="69" t="s">
        <v>56</v>
      </c>
      <c r="BR15" s="77" t="s">
        <v>60</v>
      </c>
      <c r="BS15" s="78" t="s">
        <v>61</v>
      </c>
      <c r="BT15" s="78" t="s">
        <v>62</v>
      </c>
      <c r="BU15" s="79" t="s">
        <v>63</v>
      </c>
      <c r="BV15" s="80" t="s">
        <v>57</v>
      </c>
      <c r="BW15" s="71"/>
      <c r="BX15" s="72" t="s">
        <v>58</v>
      </c>
      <c r="BY15" s="73" t="s">
        <v>59</v>
      </c>
      <c r="BZ15" s="74"/>
      <c r="CA15" s="75"/>
    </row>
    <row r="16" spans="1:79" ht="27" customHeight="1">
      <c r="A16" s="45" t="str">
        <f aca="true" ca="1" t="shared" si="1" ref="A16:B20">OFFSET(A16,-7,0)</f>
        <v>PDL</v>
      </c>
      <c r="B16" s="45">
        <f ca="1" t="shared" si="1"/>
        <v>72</v>
      </c>
      <c r="C16" s="81">
        <v>1</v>
      </c>
      <c r="D16" s="82" t="str">
        <f aca="true" ca="1" t="shared" si="2" ref="D16:E20">OFFSET(D16,-7,0)</f>
        <v>BOUTIN Amelie</v>
      </c>
      <c r="E16" s="45" t="str">
        <f ca="1" t="shared" si="2"/>
        <v>M</v>
      </c>
      <c r="F16" s="45">
        <v>80</v>
      </c>
      <c r="G16" s="83" t="str">
        <f ca="1">OFFSET(G16,-7,0)</f>
        <v>US PRECIGNE</v>
      </c>
      <c r="H16" s="84">
        <v>10</v>
      </c>
      <c r="I16" s="85">
        <v>10</v>
      </c>
      <c r="J16" s="85" t="s">
        <v>65</v>
      </c>
      <c r="K16" s="86"/>
      <c r="L16" s="87">
        <f>SUM(H16:K16,BC16:BG16)</f>
        <v>20</v>
      </c>
      <c r="M16" s="88"/>
      <c r="N16" s="89"/>
      <c r="O16" s="90">
        <f ca="1">SUM(OFFSET(O16,0,-9),OFFSET(O16,0,-3))</f>
        <v>100</v>
      </c>
      <c r="P16" s="91"/>
      <c r="Q16" s="3"/>
      <c r="R16" s="92"/>
      <c r="BB16" s="92"/>
      <c r="BC16" s="93"/>
      <c r="BD16" s="94"/>
      <c r="BE16" s="94"/>
      <c r="BF16" s="94"/>
      <c r="BG16" s="95"/>
      <c r="BI16" s="81">
        <v>1</v>
      </c>
      <c r="BJ16" s="45" t="str">
        <f aca="true" t="shared" si="3" ref="BJ16:BM20">D16</f>
        <v>BOUTIN Amelie</v>
      </c>
      <c r="BK16" s="45" t="str">
        <f t="shared" si="3"/>
        <v>M</v>
      </c>
      <c r="BL16" s="45">
        <f t="shared" si="3"/>
        <v>80</v>
      </c>
      <c r="BM16" s="45" t="str">
        <f t="shared" si="3"/>
        <v>US PRECIGNE</v>
      </c>
      <c r="BN16" s="84"/>
      <c r="BO16" s="85"/>
      <c r="BP16" s="85"/>
      <c r="BQ16" s="86"/>
      <c r="BR16" s="93"/>
      <c r="BS16" s="94"/>
      <c r="BT16" s="94"/>
      <c r="BU16" s="95"/>
      <c r="BV16" s="87"/>
      <c r="BW16" s="88"/>
      <c r="BX16" s="89"/>
      <c r="BY16" s="96"/>
      <c r="BZ16" s="91"/>
      <c r="CA16" s="3"/>
    </row>
    <row r="17" spans="1:80" ht="27" customHeight="1">
      <c r="A17" s="45" t="str">
        <f ca="1" t="shared" si="1"/>
        <v>PDL</v>
      </c>
      <c r="B17" s="45">
        <f ca="1" t="shared" si="1"/>
        <v>49</v>
      </c>
      <c r="C17" s="81">
        <v>2</v>
      </c>
      <c r="D17" s="45" t="str">
        <f ca="1" t="shared" si="2"/>
        <v>TAILLANDIER Camille</v>
      </c>
      <c r="E17" s="45" t="str">
        <f ca="1" t="shared" si="2"/>
        <v>M</v>
      </c>
      <c r="F17" s="45">
        <v>67</v>
      </c>
      <c r="G17" s="83" t="str">
        <f ca="1">OFFSET(G17,-7,0)</f>
        <v>JC BEAUFORTAIS</v>
      </c>
      <c r="H17" s="97">
        <v>0</v>
      </c>
      <c r="I17" s="98">
        <v>0</v>
      </c>
      <c r="J17" s="98">
        <v>10</v>
      </c>
      <c r="K17" s="99">
        <v>10</v>
      </c>
      <c r="L17" s="100">
        <f>SUM(H17:K17,BC17:BG17)</f>
        <v>27</v>
      </c>
      <c r="M17" s="101"/>
      <c r="N17" s="89"/>
      <c r="O17" s="96">
        <f ca="1">SUM(OFFSET(O17,0,-9),OFFSET(O17,0,-3))</f>
        <v>94</v>
      </c>
      <c r="P17" s="91"/>
      <c r="Q17" s="3"/>
      <c r="R17" s="92"/>
      <c r="BB17" s="92"/>
      <c r="BC17" s="102"/>
      <c r="BD17" s="103"/>
      <c r="BE17" s="103">
        <v>7</v>
      </c>
      <c r="BF17" s="103"/>
      <c r="BG17" s="104"/>
      <c r="BI17" s="81">
        <v>2</v>
      </c>
      <c r="BJ17" s="45" t="str">
        <f t="shared" si="3"/>
        <v>TAILLANDIER Camille</v>
      </c>
      <c r="BK17" s="45" t="str">
        <f t="shared" si="3"/>
        <v>M</v>
      </c>
      <c r="BL17" s="45">
        <f t="shared" si="3"/>
        <v>67</v>
      </c>
      <c r="BM17" s="45" t="str">
        <f t="shared" si="3"/>
        <v>JC BEAUFORTAIS</v>
      </c>
      <c r="BN17" s="97"/>
      <c r="BO17" s="98"/>
      <c r="BP17" s="98"/>
      <c r="BQ17" s="99"/>
      <c r="BR17" s="102"/>
      <c r="BS17" s="103"/>
      <c r="BT17" s="103"/>
      <c r="BU17" s="104"/>
      <c r="BV17" s="100"/>
      <c r="BW17" s="101"/>
      <c r="BX17" s="89"/>
      <c r="BY17" s="96"/>
      <c r="BZ17" s="91"/>
      <c r="CA17" s="3"/>
      <c r="CB17" s="92"/>
    </row>
    <row r="18" spans="1:80" ht="27" customHeight="1">
      <c r="A18" s="45" t="str">
        <f ca="1" t="shared" si="1"/>
        <v>PDL</v>
      </c>
      <c r="B18" s="45">
        <f ca="1" t="shared" si="1"/>
        <v>49</v>
      </c>
      <c r="C18" s="81">
        <v>3</v>
      </c>
      <c r="D18" s="45" t="str">
        <f ca="1" t="shared" si="2"/>
        <v>MERANDET Maeva</v>
      </c>
      <c r="E18" s="45" t="str">
        <f ca="1" t="shared" si="2"/>
        <v>M</v>
      </c>
      <c r="F18" s="45">
        <v>50</v>
      </c>
      <c r="G18" s="83" t="str">
        <f ca="1">OFFSET(G18,-7,0)</f>
        <v>KETSUGO ANGERS</v>
      </c>
      <c r="H18" s="97">
        <v>10</v>
      </c>
      <c r="I18" s="98">
        <v>0</v>
      </c>
      <c r="J18" s="98">
        <v>0</v>
      </c>
      <c r="K18" s="99"/>
      <c r="L18" s="100">
        <f>SUM(H18:K18,BC18:BG18)</f>
        <v>10</v>
      </c>
      <c r="M18" s="101"/>
      <c r="N18" s="89"/>
      <c r="O18" s="96">
        <f ca="1">SUM(OFFSET(O18,0,-9),OFFSET(O18,0,-3))</f>
        <v>60</v>
      </c>
      <c r="P18" s="91"/>
      <c r="Q18" s="37"/>
      <c r="R18" s="37"/>
      <c r="BB18" s="37"/>
      <c r="BC18" s="102">
        <v>0</v>
      </c>
      <c r="BD18" s="103"/>
      <c r="BE18" s="103"/>
      <c r="BF18" s="103"/>
      <c r="BG18" s="104"/>
      <c r="BI18" s="81">
        <v>3</v>
      </c>
      <c r="BJ18" s="45" t="str">
        <f t="shared" si="3"/>
        <v>MERANDET Maeva</v>
      </c>
      <c r="BK18" s="45" t="str">
        <f t="shared" si="3"/>
        <v>M</v>
      </c>
      <c r="BL18" s="45">
        <f t="shared" si="3"/>
        <v>50</v>
      </c>
      <c r="BM18" s="45" t="str">
        <f t="shared" si="3"/>
        <v>KETSUGO ANGERS</v>
      </c>
      <c r="BN18" s="97"/>
      <c r="BO18" s="98"/>
      <c r="BP18" s="98"/>
      <c r="BQ18" s="99"/>
      <c r="BR18" s="102"/>
      <c r="BS18" s="103"/>
      <c r="BT18" s="103"/>
      <c r="BU18" s="104"/>
      <c r="BV18" s="100"/>
      <c r="BW18" s="101"/>
      <c r="BX18" s="89"/>
      <c r="BY18" s="96"/>
      <c r="BZ18" s="91"/>
      <c r="CA18" s="37"/>
      <c r="CB18" s="37"/>
    </row>
    <row r="19" spans="1:80" ht="27" customHeight="1">
      <c r="A19" s="45" t="str">
        <f ca="1" t="shared" si="1"/>
        <v>PDL</v>
      </c>
      <c r="B19" s="45">
        <f ca="1" t="shared" si="1"/>
        <v>49</v>
      </c>
      <c r="C19" s="81">
        <v>4</v>
      </c>
      <c r="D19" s="45" t="str">
        <f ca="1" t="shared" si="2"/>
        <v>MONJAL Chloe</v>
      </c>
      <c r="E19" s="45" t="str">
        <f ca="1" t="shared" si="2"/>
        <v>M</v>
      </c>
      <c r="F19" s="45">
        <v>20</v>
      </c>
      <c r="G19" s="83" t="str">
        <f ca="1">OFFSET(G19,-7,0)</f>
        <v>J.C. DU BASSIN SAUMUROIS</v>
      </c>
      <c r="H19" s="97">
        <v>0</v>
      </c>
      <c r="I19" s="105">
        <v>0</v>
      </c>
      <c r="J19" s="98">
        <v>0</v>
      </c>
      <c r="K19" s="106"/>
      <c r="L19" s="100">
        <f>SUM(H19:K19,BC19:BG19)</f>
        <v>0</v>
      </c>
      <c r="M19" s="101"/>
      <c r="N19" s="89"/>
      <c r="O19" s="96">
        <f ca="1">SUM(OFFSET(O19,0,-9),OFFSET(O19,0,-3))</f>
        <v>20</v>
      </c>
      <c r="P19" s="91"/>
      <c r="Q19" s="37"/>
      <c r="R19" s="3"/>
      <c r="BB19" s="3"/>
      <c r="BC19" s="102"/>
      <c r="BD19" s="103">
        <v>0</v>
      </c>
      <c r="BE19" s="103"/>
      <c r="BF19" s="103"/>
      <c r="BG19" s="104"/>
      <c r="BI19" s="81">
        <v>4</v>
      </c>
      <c r="BJ19" s="45" t="str">
        <f t="shared" si="3"/>
        <v>MONJAL Chloe</v>
      </c>
      <c r="BK19" s="45" t="str">
        <f t="shared" si="3"/>
        <v>M</v>
      </c>
      <c r="BL19" s="45">
        <f t="shared" si="3"/>
        <v>20</v>
      </c>
      <c r="BM19" s="45" t="str">
        <f t="shared" si="3"/>
        <v>J.C. DU BASSIN SAUMUROIS</v>
      </c>
      <c r="BN19" s="97"/>
      <c r="BO19" s="105"/>
      <c r="BP19" s="98"/>
      <c r="BQ19" s="106"/>
      <c r="BR19" s="102"/>
      <c r="BS19" s="103"/>
      <c r="BT19" s="103"/>
      <c r="BU19" s="104"/>
      <c r="BV19" s="100"/>
      <c r="BW19" s="101"/>
      <c r="BX19" s="89"/>
      <c r="BY19" s="96"/>
      <c r="BZ19" s="91"/>
      <c r="CA19" s="37"/>
      <c r="CB19" s="3"/>
    </row>
    <row r="20" spans="1:80" ht="27" customHeight="1" thickBot="1">
      <c r="A20" s="45" t="str">
        <f ca="1" t="shared" si="1"/>
        <v>BRE</v>
      </c>
      <c r="B20" s="45">
        <f ca="1" t="shared" si="1"/>
        <v>35</v>
      </c>
      <c r="C20" s="81">
        <v>5</v>
      </c>
      <c r="D20" s="45" t="str">
        <f ca="1" t="shared" si="2"/>
        <v>URVOY Marine</v>
      </c>
      <c r="E20" s="45" t="str">
        <f ca="1" t="shared" si="2"/>
        <v>M</v>
      </c>
      <c r="F20" s="45">
        <v>27</v>
      </c>
      <c r="G20" s="83" t="str">
        <f ca="1">OFFSET(G20,-7,0)</f>
        <v>JUDO PAYS DE VILAINE</v>
      </c>
      <c r="H20" s="107">
        <v>7</v>
      </c>
      <c r="I20" s="108">
        <v>0</v>
      </c>
      <c r="J20" s="109">
        <v>0</v>
      </c>
      <c r="K20" s="110">
        <v>0</v>
      </c>
      <c r="L20" s="111">
        <f>SUM(H20:K20,BC20:BG20)</f>
        <v>7</v>
      </c>
      <c r="M20" s="112"/>
      <c r="N20" s="89"/>
      <c r="O20" s="96">
        <f ca="1">SUM(OFFSET(O20,0,-9),OFFSET(O20,0,-3))</f>
        <v>34</v>
      </c>
      <c r="P20" s="91"/>
      <c r="Q20" s="37"/>
      <c r="R20" s="37"/>
      <c r="BB20" s="37"/>
      <c r="BC20" s="113"/>
      <c r="BD20" s="114"/>
      <c r="BE20" s="114"/>
      <c r="BF20" s="114"/>
      <c r="BG20" s="115"/>
      <c r="BI20" s="81">
        <v>5</v>
      </c>
      <c r="BJ20" s="45" t="str">
        <f t="shared" si="3"/>
        <v>URVOY Marine</v>
      </c>
      <c r="BK20" s="45" t="str">
        <f t="shared" si="3"/>
        <v>M</v>
      </c>
      <c r="BL20" s="45">
        <f t="shared" si="3"/>
        <v>27</v>
      </c>
      <c r="BM20" s="45" t="str">
        <f t="shared" si="3"/>
        <v>JUDO PAYS DE VILAINE</v>
      </c>
      <c r="BN20" s="107"/>
      <c r="BO20" s="108"/>
      <c r="BP20" s="109"/>
      <c r="BQ20" s="110"/>
      <c r="BR20" s="113"/>
      <c r="BS20" s="114"/>
      <c r="BT20" s="114"/>
      <c r="BU20" s="115"/>
      <c r="BV20" s="111"/>
      <c r="BW20" s="112"/>
      <c r="BX20" s="89"/>
      <c r="BY20" s="96"/>
      <c r="BZ20" s="91"/>
      <c r="CA20" s="37"/>
      <c r="CB20" s="37"/>
    </row>
    <row r="21" spans="3:76" ht="12.75">
      <c r="C21" s="116"/>
      <c r="D21" s="92"/>
      <c r="E21" s="117"/>
      <c r="F21" s="117"/>
      <c r="G21" s="117"/>
      <c r="H21" s="117"/>
      <c r="I21" s="117"/>
      <c r="J21" s="92"/>
      <c r="K21" s="117"/>
      <c r="L21" s="92"/>
      <c r="M21" s="116"/>
      <c r="N21" s="116" t="s">
        <v>66</v>
      </c>
      <c r="O21" s="118"/>
      <c r="P21" s="116"/>
      <c r="Q21" s="118"/>
      <c r="R21" s="116"/>
      <c r="BB21" s="116"/>
      <c r="BC21" s="119"/>
      <c r="BD21" s="119"/>
      <c r="BE21" s="119"/>
      <c r="BF21" s="119"/>
      <c r="BI21" s="116"/>
      <c r="BJ21" s="92"/>
      <c r="BK21" s="117"/>
      <c r="BL21" s="117"/>
      <c r="BM21" s="117"/>
      <c r="BN21" s="117"/>
      <c r="BO21" s="117"/>
      <c r="BP21" s="92"/>
      <c r="BQ21" s="117"/>
      <c r="BR21" s="92"/>
      <c r="BS21" s="116"/>
      <c r="BT21" s="116" t="s">
        <v>66</v>
      </c>
      <c r="BU21" s="118"/>
      <c r="BV21" s="116"/>
      <c r="BW21" s="118"/>
      <c r="BX21" s="116"/>
    </row>
    <row r="22" spans="3:58" ht="12.75" hidden="1">
      <c r="C22" s="58">
        <f>COUNT(H22:BG22)</f>
        <v>8</v>
      </c>
      <c r="D22" s="118"/>
      <c r="E22" s="116"/>
      <c r="F22" s="37"/>
      <c r="G22" s="120" t="s">
        <v>67</v>
      </c>
      <c r="H22" s="121">
        <v>1</v>
      </c>
      <c r="I22" s="121">
        <v>2</v>
      </c>
      <c r="J22" s="121">
        <v>3</v>
      </c>
      <c r="K22" s="121">
        <v>4</v>
      </c>
      <c r="L22" s="121">
        <v>5</v>
      </c>
      <c r="M22" s="121"/>
      <c r="N22" s="121">
        <v>6</v>
      </c>
      <c r="O22" s="121"/>
      <c r="P22" s="121">
        <v>7</v>
      </c>
      <c r="Q22" s="121">
        <v>8</v>
      </c>
      <c r="R22" s="121"/>
      <c r="BB22" s="122"/>
      <c r="BC22" s="63"/>
      <c r="BD22" s="63"/>
      <c r="BE22" s="63"/>
      <c r="BF22" s="63"/>
    </row>
    <row r="23" spans="3:58" ht="12.75" hidden="1">
      <c r="C23" s="58"/>
      <c r="D23" s="118"/>
      <c r="E23" s="116"/>
      <c r="F23" s="37"/>
      <c r="G23" s="120" t="s">
        <v>68</v>
      </c>
      <c r="H23" s="121">
        <v>1</v>
      </c>
      <c r="I23" s="121">
        <v>1</v>
      </c>
      <c r="J23" s="121">
        <v>1</v>
      </c>
      <c r="K23" s="121">
        <v>2</v>
      </c>
      <c r="L23" s="121">
        <v>2</v>
      </c>
      <c r="M23" s="121"/>
      <c r="N23" s="121">
        <v>3</v>
      </c>
      <c r="O23" s="121"/>
      <c r="P23" s="121">
        <v>4</v>
      </c>
      <c r="Q23" s="121">
        <v>3</v>
      </c>
      <c r="R23" s="121"/>
      <c r="BB23" s="122"/>
      <c r="BC23" s="63"/>
      <c r="BD23" s="63"/>
      <c r="BE23" s="63"/>
      <c r="BF23" s="63"/>
    </row>
    <row r="24" spans="3:58" ht="12.75" hidden="1">
      <c r="C24" s="58"/>
      <c r="D24" s="116"/>
      <c r="E24" s="116"/>
      <c r="F24" s="37"/>
      <c r="G24" s="120" t="s">
        <v>69</v>
      </c>
      <c r="H24" s="121">
        <v>1</v>
      </c>
      <c r="I24" s="121">
        <v>1</v>
      </c>
      <c r="J24" s="121">
        <v>2</v>
      </c>
      <c r="K24" s="121">
        <v>2</v>
      </c>
      <c r="L24" s="121">
        <v>2</v>
      </c>
      <c r="M24" s="121"/>
      <c r="N24" s="121">
        <v>3</v>
      </c>
      <c r="O24" s="121"/>
      <c r="P24" s="121">
        <v>3</v>
      </c>
      <c r="Q24" s="121">
        <v>4</v>
      </c>
      <c r="R24" s="121"/>
      <c r="BB24" s="122"/>
      <c r="BC24" s="63"/>
      <c r="BD24" s="63"/>
      <c r="BE24" s="63"/>
      <c r="BF24" s="63"/>
    </row>
  </sheetData>
  <sheetProtection selectLockedCells="1"/>
  <mergeCells count="45">
    <mergeCell ref="L18:M18"/>
    <mergeCell ref="L19:M19"/>
    <mergeCell ref="L20:M20"/>
    <mergeCell ref="L15:M15"/>
    <mergeCell ref="O19:P19"/>
    <mergeCell ref="O20:P20"/>
    <mergeCell ref="O16:P16"/>
    <mergeCell ref="O17:P17"/>
    <mergeCell ref="O18:P18"/>
    <mergeCell ref="O15:P15"/>
    <mergeCell ref="L16:M16"/>
    <mergeCell ref="L17:M17"/>
    <mergeCell ref="BC6:BG6"/>
    <mergeCell ref="O14:R14"/>
    <mergeCell ref="G4:G6"/>
    <mergeCell ref="P1:R1"/>
    <mergeCell ref="K2:N2"/>
    <mergeCell ref="P2:P3"/>
    <mergeCell ref="Q2:Q3"/>
    <mergeCell ref="R2:R3"/>
    <mergeCell ref="O5:P6"/>
    <mergeCell ref="Q5:R6"/>
    <mergeCell ref="BV1:BX1"/>
    <mergeCell ref="BQ2:BT2"/>
    <mergeCell ref="BV2:BV3"/>
    <mergeCell ref="BW2:BW3"/>
    <mergeCell ref="BX2:BX3"/>
    <mergeCell ref="BM4:BM6"/>
    <mergeCell ref="BW5:BX6"/>
    <mergeCell ref="BV19:BW19"/>
    <mergeCell ref="BY19:BZ19"/>
    <mergeCell ref="BX7:BZ7"/>
    <mergeCell ref="BX8:BZ8"/>
    <mergeCell ref="BT5:BV6"/>
    <mergeCell ref="BR14:BU14"/>
    <mergeCell ref="BV20:BW20"/>
    <mergeCell ref="BY20:BZ20"/>
    <mergeCell ref="BV15:BW15"/>
    <mergeCell ref="BY15:BZ15"/>
    <mergeCell ref="BV16:BW16"/>
    <mergeCell ref="BY16:BZ16"/>
    <mergeCell ref="BV17:BW17"/>
    <mergeCell ref="BY17:BZ17"/>
    <mergeCell ref="BV18:BW18"/>
    <mergeCell ref="BY18:BZ18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CW24"/>
  <sheetViews>
    <sheetView zoomScale="101" zoomScaleNormal="101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2812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18" width="5.28125" style="1" customWidth="1"/>
    <col min="19" max="24" width="11.421875" style="0" hidden="1" customWidth="1"/>
    <col min="25" max="53" width="11.421875" style="1" hidden="1" customWidth="1"/>
    <col min="54" max="54" width="10.57421875" style="1" hidden="1" customWidth="1"/>
    <col min="55" max="57" width="4.8515625" style="1" customWidth="1"/>
    <col min="58" max="59" width="4.8515625" style="1" hidden="1" customWidth="1"/>
    <col min="60" max="60" width="11.421875" style="1" customWidth="1"/>
    <col min="61" max="61" width="4.57421875" style="1" hidden="1" customWidth="1"/>
    <col min="62" max="62" width="22.7109375" style="1" hidden="1" customWidth="1"/>
    <col min="63" max="63" width="3.140625" style="1" hidden="1" customWidth="1"/>
    <col min="64" max="64" width="7.7109375" style="1" hidden="1" customWidth="1"/>
    <col min="65" max="65" width="22.00390625" style="1" hidden="1" customWidth="1"/>
    <col min="66" max="76" width="4.00390625" style="1" hidden="1" customWidth="1"/>
    <col min="77" max="77" width="4.8515625" style="1" hidden="1" customWidth="1"/>
    <col min="78" max="82" width="4.00390625" style="1" hidden="1" customWidth="1"/>
    <col min="83" max="95" width="11.421875" style="1" hidden="1" customWidth="1"/>
    <col min="96" max="100" width="11.421875" style="1" customWidth="1"/>
    <col min="101" max="101" width="11.421875" style="1" hidden="1" customWidth="1"/>
    <col min="102" max="16384" width="11.421875" style="1" customWidth="1"/>
  </cols>
  <sheetData>
    <row r="1" spans="3:101" ht="13.5" thickBot="1">
      <c r="C1" s="2">
        <v>5</v>
      </c>
      <c r="P1" s="4" t="s">
        <v>0</v>
      </c>
      <c r="Q1" s="4"/>
      <c r="R1" s="4"/>
      <c r="BB1" s="5"/>
      <c r="BI1" s="2">
        <v>5</v>
      </c>
      <c r="BL1" s="3"/>
      <c r="BV1" s="4" t="s">
        <v>0</v>
      </c>
      <c r="BW1" s="4"/>
      <c r="BX1" s="4"/>
      <c r="CW1" s="1" t="s">
        <v>1</v>
      </c>
    </row>
    <row r="2" spans="6:101" ht="16.5" customHeight="1" thickBot="1">
      <c r="F2" s="7" t="s">
        <v>2</v>
      </c>
      <c r="G2" s="8" t="s">
        <v>97</v>
      </c>
      <c r="H2" s="1">
        <v>1</v>
      </c>
      <c r="J2" s="9" t="s">
        <v>4</v>
      </c>
      <c r="K2" s="10">
        <f ca="1">TODAY()</f>
        <v>41798</v>
      </c>
      <c r="L2" s="10"/>
      <c r="M2" s="10"/>
      <c r="N2" s="10"/>
      <c r="P2" s="11" t="s">
        <v>98</v>
      </c>
      <c r="Q2" s="11"/>
      <c r="R2" s="12"/>
      <c r="BB2" s="13"/>
      <c r="BI2" s="6"/>
      <c r="BL2" s="7" t="s">
        <v>2</v>
      </c>
      <c r="BM2" s="8" t="str">
        <f>G2</f>
        <v>2 -  C1 F M</v>
      </c>
      <c r="BP2" s="9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" t="s">
        <v>7</v>
      </c>
    </row>
    <row r="3" spans="16:76" ht="13.5" customHeight="1" thickBot="1">
      <c r="P3" s="14"/>
      <c r="Q3" s="14"/>
      <c r="R3" s="15"/>
      <c r="BB3" s="13"/>
      <c r="BI3" s="6"/>
      <c r="BL3" s="3"/>
      <c r="BV3" s="14"/>
      <c r="BW3" s="14"/>
      <c r="BX3" s="15"/>
    </row>
    <row r="4" spans="6:68" ht="13.5" thickBot="1">
      <c r="F4" s="16"/>
      <c r="G4" s="17"/>
      <c r="J4" s="1" t="s">
        <v>8</v>
      </c>
      <c r="BI4" s="6"/>
      <c r="BL4" s="16"/>
      <c r="BM4" s="17"/>
      <c r="BP4" s="1" t="s">
        <v>8</v>
      </c>
    </row>
    <row r="5" spans="6:76" ht="13.5" customHeight="1" thickTop="1">
      <c r="F5" s="16" t="s">
        <v>9</v>
      </c>
      <c r="G5" s="18"/>
      <c r="J5" s="9" t="s">
        <v>10</v>
      </c>
      <c r="O5" s="19" t="s">
        <v>11</v>
      </c>
      <c r="P5" s="20"/>
      <c r="Q5" s="21" t="str">
        <f>LEFT(G2,2)</f>
        <v>2 </v>
      </c>
      <c r="R5" s="22"/>
      <c r="BI5" s="6"/>
      <c r="BL5" s="16" t="s">
        <v>9</v>
      </c>
      <c r="BM5" s="18"/>
      <c r="BP5" s="9" t="s">
        <v>10</v>
      </c>
      <c r="BT5" s="19" t="s">
        <v>11</v>
      </c>
      <c r="BU5" s="19"/>
      <c r="BV5" s="20"/>
      <c r="BW5" s="21" t="str">
        <f>Q5</f>
        <v>2 </v>
      </c>
      <c r="BX5" s="22"/>
    </row>
    <row r="6" spans="7:76" ht="13.5" customHeight="1" thickBot="1">
      <c r="G6" s="23"/>
      <c r="H6" s="9"/>
      <c r="I6" s="9"/>
      <c r="J6" s="9"/>
      <c r="K6" s="9"/>
      <c r="O6" s="19"/>
      <c r="P6" s="20"/>
      <c r="Q6" s="24"/>
      <c r="R6" s="25"/>
      <c r="BC6" s="26"/>
      <c r="BD6" s="26"/>
      <c r="BE6" s="26"/>
      <c r="BF6" s="26"/>
      <c r="BG6" s="26"/>
      <c r="BI6" s="6"/>
      <c r="BL6" s="3"/>
      <c r="BM6" s="23"/>
      <c r="BN6" s="9"/>
      <c r="BO6" s="9"/>
      <c r="BP6" s="9"/>
      <c r="BQ6" s="9"/>
      <c r="BT6" s="19"/>
      <c r="BU6" s="19"/>
      <c r="BV6" s="20"/>
      <c r="BW6" s="24"/>
      <c r="BX6" s="25"/>
    </row>
    <row r="7" spans="54:82" ht="19.5" customHeight="1" thickTop="1">
      <c r="BB7" s="1" t="s">
        <v>12</v>
      </c>
      <c r="BC7" s="27">
        <v>3</v>
      </c>
      <c r="BD7" s="28">
        <v>3</v>
      </c>
      <c r="BE7" s="28">
        <v>3</v>
      </c>
      <c r="BF7" s="28"/>
      <c r="BG7" s="29"/>
      <c r="BI7" s="6"/>
      <c r="BL7" s="3"/>
      <c r="BX7" s="30" t="s">
        <v>12</v>
      </c>
      <c r="BY7" s="30"/>
      <c r="BZ7" s="31"/>
      <c r="CA7" s="27"/>
      <c r="CB7" s="28"/>
      <c r="CC7" s="28"/>
      <c r="CD7" s="29"/>
    </row>
    <row r="8" spans="1:82" s="38" customFormat="1" ht="20.25" customHeight="1">
      <c r="A8" s="32" t="s">
        <v>13</v>
      </c>
      <c r="B8" s="32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20</v>
      </c>
      <c r="I8" s="35" t="s">
        <v>21</v>
      </c>
      <c r="J8" s="35" t="s">
        <v>22</v>
      </c>
      <c r="K8" s="35" t="s">
        <v>23</v>
      </c>
      <c r="L8" s="35" t="s">
        <v>24</v>
      </c>
      <c r="M8" s="35" t="s">
        <v>25</v>
      </c>
      <c r="N8" s="36" t="s">
        <v>26</v>
      </c>
      <c r="O8" s="35" t="s">
        <v>27</v>
      </c>
      <c r="P8" s="36" t="s">
        <v>28</v>
      </c>
      <c r="Q8" s="35" t="s">
        <v>29</v>
      </c>
      <c r="R8" s="37"/>
      <c r="BB8" s="37" t="s">
        <v>30</v>
      </c>
      <c r="BC8" s="39" t="s">
        <v>98</v>
      </c>
      <c r="BD8" s="40" t="s">
        <v>6</v>
      </c>
      <c r="BE8" s="40" t="s">
        <v>31</v>
      </c>
      <c r="BF8" s="40"/>
      <c r="BG8" s="41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42" t="s">
        <v>20</v>
      </c>
      <c r="BO8" s="42" t="s">
        <v>21</v>
      </c>
      <c r="BP8" s="42" t="s">
        <v>22</v>
      </c>
      <c r="BQ8" s="42" t="s">
        <v>23</v>
      </c>
      <c r="BR8" s="42" t="s">
        <v>24</v>
      </c>
      <c r="BS8" s="42" t="s">
        <v>25</v>
      </c>
      <c r="BT8" s="42" t="s">
        <v>26</v>
      </c>
      <c r="BU8" s="42" t="s">
        <v>27</v>
      </c>
      <c r="BV8" s="42" t="s">
        <v>28</v>
      </c>
      <c r="BW8" s="42" t="s">
        <v>29</v>
      </c>
      <c r="BX8" s="43" t="s">
        <v>30</v>
      </c>
      <c r="BY8" s="44"/>
      <c r="BZ8" s="31"/>
      <c r="CA8" s="39"/>
      <c r="CB8" s="40"/>
      <c r="CC8" s="40"/>
      <c r="CD8" s="41"/>
    </row>
    <row r="9" spans="1:82" ht="24" customHeight="1">
      <c r="A9" s="45" t="s">
        <v>99</v>
      </c>
      <c r="B9" s="45">
        <v>79</v>
      </c>
      <c r="C9" s="46">
        <f ca="1">OFFSET(C9,7,0)</f>
        <v>1</v>
      </c>
      <c r="D9" s="54" t="s">
        <v>100</v>
      </c>
      <c r="E9" s="45" t="s">
        <v>34</v>
      </c>
      <c r="F9" s="45">
        <v>46</v>
      </c>
      <c r="G9" s="48" t="s">
        <v>101</v>
      </c>
      <c r="H9" s="49"/>
      <c r="I9" s="50" t="s">
        <v>95</v>
      </c>
      <c r="J9" s="49"/>
      <c r="K9" s="50" t="s">
        <v>102</v>
      </c>
      <c r="L9" s="49"/>
      <c r="M9" s="50" t="s">
        <v>49</v>
      </c>
      <c r="N9" s="49"/>
      <c r="O9" s="50" t="s">
        <v>103</v>
      </c>
      <c r="P9" s="49"/>
      <c r="Q9" s="49"/>
      <c r="R9" s="37"/>
      <c r="BB9" s="37"/>
      <c r="BC9" s="51"/>
      <c r="BD9" s="52"/>
      <c r="BE9" s="52"/>
      <c r="BF9" s="52"/>
      <c r="BG9" s="53"/>
      <c r="BI9" s="46">
        <f ca="1">OFFSET(BI9,7,0)</f>
        <v>1</v>
      </c>
      <c r="BJ9" s="54" t="str">
        <f aca="true" t="shared" si="0" ref="BJ9:BM13">D9</f>
        <v>GUILBAUD Camille</v>
      </c>
      <c r="BK9" s="54" t="str">
        <f t="shared" si="0"/>
        <v>M</v>
      </c>
      <c r="BL9" s="54">
        <f t="shared" si="0"/>
        <v>46</v>
      </c>
      <c r="BM9" s="54" t="str">
        <f t="shared" si="0"/>
        <v>JC DU BOCAGE BRESSUIRAIS</v>
      </c>
      <c r="BN9" s="49"/>
      <c r="BO9" s="50"/>
      <c r="BP9" s="49"/>
      <c r="BQ9" s="50"/>
      <c r="BR9" s="49"/>
      <c r="BS9" s="50"/>
      <c r="BT9" s="49"/>
      <c r="BU9" s="50"/>
      <c r="BV9" s="49"/>
      <c r="BW9" s="49"/>
      <c r="BX9" s="37"/>
      <c r="BY9" s="37"/>
      <c r="CA9" s="51"/>
      <c r="CB9" s="52"/>
      <c r="CC9" s="52"/>
      <c r="CD9" s="53"/>
    </row>
    <row r="10" spans="1:82" ht="24" customHeight="1">
      <c r="A10" s="45" t="s">
        <v>32</v>
      </c>
      <c r="B10" s="45">
        <v>35</v>
      </c>
      <c r="C10" s="46">
        <f ca="1">OFFSET(C10,7,0)</f>
        <v>2</v>
      </c>
      <c r="D10" s="47" t="s">
        <v>104</v>
      </c>
      <c r="E10" s="45" t="s">
        <v>34</v>
      </c>
      <c r="F10" s="45">
        <v>47</v>
      </c>
      <c r="G10" s="48" t="s">
        <v>105</v>
      </c>
      <c r="H10" s="49"/>
      <c r="I10" s="50" t="s">
        <v>40</v>
      </c>
      <c r="J10" s="49"/>
      <c r="K10" s="49"/>
      <c r="L10" s="50" t="s">
        <v>46</v>
      </c>
      <c r="M10" s="49"/>
      <c r="N10" s="50"/>
      <c r="O10" s="49"/>
      <c r="P10" s="50"/>
      <c r="Q10" s="49"/>
      <c r="R10" s="37"/>
      <c r="BB10" s="37"/>
      <c r="BC10" s="51"/>
      <c r="BD10" s="52"/>
      <c r="BE10" s="52"/>
      <c r="BF10" s="52"/>
      <c r="BG10" s="53"/>
      <c r="BI10" s="46">
        <f ca="1">OFFSET(BI10,7,0)</f>
        <v>2</v>
      </c>
      <c r="BJ10" s="54" t="str">
        <f t="shared" si="0"/>
        <v>AUBIN Enory</v>
      </c>
      <c r="BK10" s="54" t="str">
        <f t="shared" si="0"/>
        <v>M</v>
      </c>
      <c r="BL10" s="54">
        <f t="shared" si="0"/>
        <v>47</v>
      </c>
      <c r="BM10" s="54" t="str">
        <f t="shared" si="0"/>
        <v>JUDO CLUB DU PAYS GALLO</v>
      </c>
      <c r="BN10" s="49"/>
      <c r="BO10" s="50"/>
      <c r="BP10" s="49"/>
      <c r="BQ10" s="49"/>
      <c r="BR10" s="50"/>
      <c r="BS10" s="49"/>
      <c r="BT10" s="50"/>
      <c r="BU10" s="49"/>
      <c r="BV10" s="50"/>
      <c r="BW10" s="49"/>
      <c r="BX10" s="37"/>
      <c r="BY10" s="37"/>
      <c r="CA10" s="51"/>
      <c r="CB10" s="52"/>
      <c r="CC10" s="52"/>
      <c r="CD10" s="53"/>
    </row>
    <row r="11" spans="1:82" ht="24" customHeight="1">
      <c r="A11" s="45" t="s">
        <v>75</v>
      </c>
      <c r="B11" s="45">
        <v>85</v>
      </c>
      <c r="C11" s="46">
        <f ca="1">OFFSET(C11,7,0)</f>
        <v>3</v>
      </c>
      <c r="D11" s="54" t="s">
        <v>106</v>
      </c>
      <c r="E11" s="45" t="s">
        <v>34</v>
      </c>
      <c r="F11" s="45">
        <v>48</v>
      </c>
      <c r="G11" s="48" t="s">
        <v>107</v>
      </c>
      <c r="H11" s="49"/>
      <c r="I11" s="49"/>
      <c r="J11" s="50" t="s">
        <v>108</v>
      </c>
      <c r="K11" s="49"/>
      <c r="L11" s="50" t="s">
        <v>40</v>
      </c>
      <c r="M11" s="49"/>
      <c r="N11" s="49"/>
      <c r="O11" s="50" t="s">
        <v>40</v>
      </c>
      <c r="P11" s="49"/>
      <c r="Q11" s="50" t="s">
        <v>40</v>
      </c>
      <c r="R11" s="37"/>
      <c r="BB11" s="37"/>
      <c r="BC11" s="51"/>
      <c r="BD11" s="52"/>
      <c r="BE11" s="52"/>
      <c r="BF11" s="52"/>
      <c r="BG11" s="53"/>
      <c r="BI11" s="46">
        <f ca="1">OFFSET(BI11,7,0)</f>
        <v>3</v>
      </c>
      <c r="BJ11" s="54" t="str">
        <f t="shared" si="0"/>
        <v>BETARD Lucille</v>
      </c>
      <c r="BK11" s="54" t="str">
        <f t="shared" si="0"/>
        <v>M</v>
      </c>
      <c r="BL11" s="54">
        <f t="shared" si="0"/>
        <v>48</v>
      </c>
      <c r="BM11" s="54" t="str">
        <f t="shared" si="0"/>
        <v>JUDO JUJITSU CLUB POUZAUGEAIS</v>
      </c>
      <c r="BN11" s="49"/>
      <c r="BO11" s="49"/>
      <c r="BP11" s="50"/>
      <c r="BQ11" s="49"/>
      <c r="BR11" s="50"/>
      <c r="BS11" s="49"/>
      <c r="BT11" s="49"/>
      <c r="BU11" s="50"/>
      <c r="BV11" s="49"/>
      <c r="BW11" s="50"/>
      <c r="BX11" s="37"/>
      <c r="BY11" s="37"/>
      <c r="CA11" s="51"/>
      <c r="CB11" s="52"/>
      <c r="CC11" s="52"/>
      <c r="CD11" s="53"/>
    </row>
    <row r="12" spans="1:82" ht="24" customHeight="1">
      <c r="A12" s="45" t="s">
        <v>75</v>
      </c>
      <c r="B12" s="45">
        <v>72</v>
      </c>
      <c r="C12" s="46">
        <f ca="1">OFFSET(C12,7,0)</f>
        <v>4</v>
      </c>
      <c r="D12" s="54" t="s">
        <v>109</v>
      </c>
      <c r="E12" s="45" t="s">
        <v>34</v>
      </c>
      <c r="F12" s="45">
        <v>51</v>
      </c>
      <c r="G12" s="48" t="s">
        <v>110</v>
      </c>
      <c r="H12" s="50" t="s">
        <v>40</v>
      </c>
      <c r="I12" s="49"/>
      <c r="J12" s="50" t="s">
        <v>40</v>
      </c>
      <c r="K12" s="49"/>
      <c r="L12" s="49"/>
      <c r="M12" s="50" t="s">
        <v>40</v>
      </c>
      <c r="N12" s="49"/>
      <c r="O12" s="49"/>
      <c r="P12" s="50"/>
      <c r="Q12" s="49"/>
      <c r="R12" s="37"/>
      <c r="BB12" s="37"/>
      <c r="BC12" s="51" t="s">
        <v>40</v>
      </c>
      <c r="BD12" s="52"/>
      <c r="BE12" s="52"/>
      <c r="BF12" s="52"/>
      <c r="BG12" s="53"/>
      <c r="BI12" s="46">
        <f ca="1">OFFSET(BI12,7,0)</f>
        <v>4</v>
      </c>
      <c r="BJ12" s="54" t="str">
        <f t="shared" si="0"/>
        <v>BONDON Aglae</v>
      </c>
      <c r="BK12" s="54" t="str">
        <f t="shared" si="0"/>
        <v>M</v>
      </c>
      <c r="BL12" s="54">
        <f t="shared" si="0"/>
        <v>51</v>
      </c>
      <c r="BM12" s="54" t="str">
        <f t="shared" si="0"/>
        <v>M.J.C. BALLON</v>
      </c>
      <c r="BN12" s="50"/>
      <c r="BO12" s="49"/>
      <c r="BP12" s="50"/>
      <c r="BQ12" s="49"/>
      <c r="BR12" s="49"/>
      <c r="BS12" s="50"/>
      <c r="BT12" s="49"/>
      <c r="BU12" s="49"/>
      <c r="BV12" s="50"/>
      <c r="BW12" s="49"/>
      <c r="BX12" s="37"/>
      <c r="BY12" s="37"/>
      <c r="CA12" s="51"/>
      <c r="CB12" s="52"/>
      <c r="CC12" s="52"/>
      <c r="CD12" s="53"/>
    </row>
    <row r="13" spans="1:82" ht="24" customHeight="1" thickBot="1">
      <c r="A13" s="45" t="s">
        <v>99</v>
      </c>
      <c r="B13" s="45">
        <v>79</v>
      </c>
      <c r="C13" s="46">
        <f ca="1">OFFSET(C13,7,0)</f>
        <v>5</v>
      </c>
      <c r="D13" s="54" t="s">
        <v>111</v>
      </c>
      <c r="E13" s="45" t="s">
        <v>34</v>
      </c>
      <c r="F13" s="45">
        <v>53</v>
      </c>
      <c r="G13" s="48" t="s">
        <v>101</v>
      </c>
      <c r="H13" s="50" t="s">
        <v>36</v>
      </c>
      <c r="I13" s="49"/>
      <c r="J13" s="49"/>
      <c r="K13" s="50" t="s">
        <v>40</v>
      </c>
      <c r="L13" s="49"/>
      <c r="M13" s="49"/>
      <c r="N13" s="50"/>
      <c r="O13" s="49"/>
      <c r="P13" s="49"/>
      <c r="Q13" s="50" t="s">
        <v>36</v>
      </c>
      <c r="R13" s="37"/>
      <c r="BB13" s="37"/>
      <c r="BC13" s="55"/>
      <c r="BD13" s="56" t="s">
        <v>40</v>
      </c>
      <c r="BE13" s="56" t="s">
        <v>40</v>
      </c>
      <c r="BF13" s="56"/>
      <c r="BG13" s="57"/>
      <c r="BI13" s="46">
        <f ca="1">OFFSET(BI13,7,0)</f>
        <v>5</v>
      </c>
      <c r="BJ13" s="54" t="str">
        <f t="shared" si="0"/>
        <v>VITET Vicky</v>
      </c>
      <c r="BK13" s="54" t="str">
        <f t="shared" si="0"/>
        <v>M</v>
      </c>
      <c r="BL13" s="54">
        <f t="shared" si="0"/>
        <v>53</v>
      </c>
      <c r="BM13" s="54" t="str">
        <f t="shared" si="0"/>
        <v>JC DU BOCAGE BRESSUIRAIS</v>
      </c>
      <c r="BN13" s="50"/>
      <c r="BO13" s="49"/>
      <c r="BP13" s="49"/>
      <c r="BQ13" s="50"/>
      <c r="BR13" s="49"/>
      <c r="BS13" s="49"/>
      <c r="BT13" s="50"/>
      <c r="BU13" s="49"/>
      <c r="BV13" s="49"/>
      <c r="BW13" s="50"/>
      <c r="BX13" s="37"/>
      <c r="BY13" s="37"/>
      <c r="CA13" s="55"/>
      <c r="CB13" s="56"/>
      <c r="CC13" s="56"/>
      <c r="CD13" s="57"/>
    </row>
    <row r="14" spans="3:76" ht="26.25" customHeight="1" thickBot="1">
      <c r="C14" s="58"/>
      <c r="D14" s="59"/>
      <c r="E14" s="59"/>
      <c r="F14" s="59"/>
      <c r="G14" s="59"/>
      <c r="H14" s="37"/>
      <c r="I14" s="37"/>
      <c r="J14" s="37"/>
      <c r="K14" s="37"/>
      <c r="L14" s="60"/>
      <c r="M14" s="60"/>
      <c r="N14" s="60"/>
      <c r="O14" s="61"/>
      <c r="P14" s="61"/>
      <c r="Q14" s="61"/>
      <c r="R14" s="61"/>
      <c r="BB14" s="62"/>
      <c r="BC14" s="63"/>
      <c r="BI14" s="58"/>
      <c r="BJ14" s="59"/>
      <c r="BK14" s="59"/>
      <c r="BL14" s="59"/>
      <c r="BM14" s="59"/>
      <c r="BN14" s="37"/>
      <c r="BO14" s="37"/>
      <c r="BP14" s="37"/>
      <c r="BQ14" s="37"/>
      <c r="BR14" s="64" t="s">
        <v>51</v>
      </c>
      <c r="BS14" s="64"/>
      <c r="BT14" s="64"/>
      <c r="BU14" s="64"/>
      <c r="BV14" s="65"/>
      <c r="BW14" s="65"/>
      <c r="BX14" s="65"/>
    </row>
    <row r="15" spans="1:79" ht="29.25" customHeight="1" thickBot="1">
      <c r="A15" s="32" t="s">
        <v>13</v>
      </c>
      <c r="B15" s="32" t="s">
        <v>14</v>
      </c>
      <c r="C15" s="33" t="s">
        <v>15</v>
      </c>
      <c r="D15" s="33" t="s">
        <v>16</v>
      </c>
      <c r="E15" s="34" t="s">
        <v>17</v>
      </c>
      <c r="F15" s="42" t="s">
        <v>52</v>
      </c>
      <c r="G15" s="66" t="s">
        <v>19</v>
      </c>
      <c r="H15" s="67" t="s">
        <v>53</v>
      </c>
      <c r="I15" s="68" t="s">
        <v>54</v>
      </c>
      <c r="J15" s="68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74"/>
      <c r="Q15" s="75"/>
      <c r="R15" s="76"/>
      <c r="BB15" s="76"/>
      <c r="BC15" s="77" t="s">
        <v>60</v>
      </c>
      <c r="BD15" s="78" t="s">
        <v>61</v>
      </c>
      <c r="BE15" s="78" t="s">
        <v>62</v>
      </c>
      <c r="BF15" s="78" t="s">
        <v>63</v>
      </c>
      <c r="BG15" s="79" t="s">
        <v>64</v>
      </c>
      <c r="BI15" s="33" t="s">
        <v>15</v>
      </c>
      <c r="BJ15" s="33" t="s">
        <v>16</v>
      </c>
      <c r="BK15" s="34" t="s">
        <v>17</v>
      </c>
      <c r="BL15" s="42" t="s">
        <v>52</v>
      </c>
      <c r="BM15" s="66" t="s">
        <v>19</v>
      </c>
      <c r="BN15" s="67" t="s">
        <v>53</v>
      </c>
      <c r="BO15" s="68" t="s">
        <v>54</v>
      </c>
      <c r="BP15" s="68" t="s">
        <v>55</v>
      </c>
      <c r="BQ15" s="69" t="s">
        <v>56</v>
      </c>
      <c r="BR15" s="77" t="s">
        <v>60</v>
      </c>
      <c r="BS15" s="78" t="s">
        <v>61</v>
      </c>
      <c r="BT15" s="78" t="s">
        <v>62</v>
      </c>
      <c r="BU15" s="79" t="s">
        <v>63</v>
      </c>
      <c r="BV15" s="80" t="s">
        <v>57</v>
      </c>
      <c r="BW15" s="71"/>
      <c r="BX15" s="72" t="s">
        <v>58</v>
      </c>
      <c r="BY15" s="73" t="s">
        <v>59</v>
      </c>
      <c r="BZ15" s="74"/>
      <c r="CA15" s="75"/>
    </row>
    <row r="16" spans="1:79" ht="27" customHeight="1">
      <c r="A16" s="45" t="str">
        <f aca="true" ca="1" t="shared" si="1" ref="A16:B20">OFFSET(A16,-7,0)</f>
        <v>PC</v>
      </c>
      <c r="B16" s="45">
        <f ca="1" t="shared" si="1"/>
        <v>79</v>
      </c>
      <c r="C16" s="81">
        <v>1</v>
      </c>
      <c r="D16" s="45" t="str">
        <f aca="true" ca="1" t="shared" si="2" ref="D16:E20">OFFSET(D16,-7,0)</f>
        <v>GUILBAUD Camille</v>
      </c>
      <c r="E16" s="45" t="str">
        <f ca="1" t="shared" si="2"/>
        <v>M</v>
      </c>
      <c r="F16" s="45">
        <v>34</v>
      </c>
      <c r="G16" s="83" t="str">
        <f ca="1">OFFSET(G16,-7,0)</f>
        <v>JC DU BOCAGE BRESSUIRAIS</v>
      </c>
      <c r="H16" s="84">
        <v>7</v>
      </c>
      <c r="I16" s="85">
        <v>0</v>
      </c>
      <c r="J16" s="85">
        <v>0</v>
      </c>
      <c r="K16" s="86">
        <v>7</v>
      </c>
      <c r="L16" s="87">
        <f>SUM(H16:K16,BC16:BG16)</f>
        <v>14</v>
      </c>
      <c r="M16" s="88"/>
      <c r="N16" s="89"/>
      <c r="O16" s="96">
        <f ca="1">SUM(OFFSET(O16,0,-9),OFFSET(O16,0,-3))</f>
        <v>48</v>
      </c>
      <c r="P16" s="91"/>
      <c r="Q16" s="3"/>
      <c r="R16" s="92"/>
      <c r="BB16" s="92"/>
      <c r="BC16" s="93"/>
      <c r="BD16" s="94"/>
      <c r="BE16" s="94"/>
      <c r="BF16" s="94"/>
      <c r="BG16" s="95"/>
      <c r="BI16" s="81">
        <v>1</v>
      </c>
      <c r="BJ16" s="45" t="str">
        <f aca="true" t="shared" si="3" ref="BJ16:BM20">D16</f>
        <v>GUILBAUD Camille</v>
      </c>
      <c r="BK16" s="45" t="str">
        <f t="shared" si="3"/>
        <v>M</v>
      </c>
      <c r="BL16" s="45">
        <f t="shared" si="3"/>
        <v>34</v>
      </c>
      <c r="BM16" s="45" t="str">
        <f t="shared" si="3"/>
        <v>JC DU BOCAGE BRESSUIRAIS</v>
      </c>
      <c r="BN16" s="84"/>
      <c r="BO16" s="85"/>
      <c r="BP16" s="85"/>
      <c r="BQ16" s="86"/>
      <c r="BR16" s="93"/>
      <c r="BS16" s="94"/>
      <c r="BT16" s="94"/>
      <c r="BU16" s="95"/>
      <c r="BV16" s="87"/>
      <c r="BW16" s="88"/>
      <c r="BX16" s="89"/>
      <c r="BY16" s="96"/>
      <c r="BZ16" s="91"/>
      <c r="CA16" s="3"/>
    </row>
    <row r="17" spans="1:80" ht="27" customHeight="1">
      <c r="A17" s="45" t="str">
        <f ca="1" t="shared" si="1"/>
        <v>BRE</v>
      </c>
      <c r="B17" s="45">
        <f ca="1" t="shared" si="1"/>
        <v>35</v>
      </c>
      <c r="C17" s="81">
        <v>2</v>
      </c>
      <c r="D17" s="82" t="str">
        <f ca="1" t="shared" si="2"/>
        <v>AUBIN Enory</v>
      </c>
      <c r="E17" s="45" t="str">
        <f ca="1" t="shared" si="2"/>
        <v>M</v>
      </c>
      <c r="F17" s="45">
        <v>91</v>
      </c>
      <c r="G17" s="83" t="str">
        <f ca="1">OFFSET(G17,-7,0)</f>
        <v>JUDO CLUB DU PAYS GALLO</v>
      </c>
      <c r="H17" s="97">
        <v>0</v>
      </c>
      <c r="I17" s="98">
        <v>10</v>
      </c>
      <c r="J17" s="98" t="s">
        <v>65</v>
      </c>
      <c r="K17" s="99"/>
      <c r="L17" s="100">
        <f>SUM(H17:K17,BC17:BG17)</f>
        <v>10</v>
      </c>
      <c r="M17" s="101"/>
      <c r="N17" s="89"/>
      <c r="O17" s="90">
        <f ca="1">SUM(OFFSET(O17,0,-9),OFFSET(O17,0,-3))</f>
        <v>101</v>
      </c>
      <c r="P17" s="91"/>
      <c r="Q17" s="3"/>
      <c r="R17" s="92"/>
      <c r="BB17" s="92"/>
      <c r="BC17" s="102"/>
      <c r="BD17" s="103"/>
      <c r="BE17" s="103"/>
      <c r="BF17" s="103"/>
      <c r="BG17" s="104"/>
      <c r="BI17" s="81">
        <v>2</v>
      </c>
      <c r="BJ17" s="45" t="str">
        <f t="shared" si="3"/>
        <v>AUBIN Enory</v>
      </c>
      <c r="BK17" s="45" t="str">
        <f t="shared" si="3"/>
        <v>M</v>
      </c>
      <c r="BL17" s="45">
        <f t="shared" si="3"/>
        <v>91</v>
      </c>
      <c r="BM17" s="45" t="str">
        <f t="shared" si="3"/>
        <v>JUDO CLUB DU PAYS GALLO</v>
      </c>
      <c r="BN17" s="97"/>
      <c r="BO17" s="98"/>
      <c r="BP17" s="98"/>
      <c r="BQ17" s="99"/>
      <c r="BR17" s="102"/>
      <c r="BS17" s="103"/>
      <c r="BT17" s="103"/>
      <c r="BU17" s="104"/>
      <c r="BV17" s="100"/>
      <c r="BW17" s="101"/>
      <c r="BX17" s="89"/>
      <c r="BY17" s="96"/>
      <c r="BZ17" s="91"/>
      <c r="CA17" s="3"/>
      <c r="CB17" s="92"/>
    </row>
    <row r="18" spans="1:80" ht="27" customHeight="1">
      <c r="A18" s="45" t="str">
        <f ca="1" t="shared" si="1"/>
        <v>PDL</v>
      </c>
      <c r="B18" s="45">
        <f ca="1" t="shared" si="1"/>
        <v>85</v>
      </c>
      <c r="C18" s="81">
        <v>3</v>
      </c>
      <c r="D18" s="45" t="str">
        <f ca="1" t="shared" si="2"/>
        <v>BETARD Lucille</v>
      </c>
      <c r="E18" s="45" t="str">
        <f ca="1" t="shared" si="2"/>
        <v>M</v>
      </c>
      <c r="F18" s="45">
        <v>80</v>
      </c>
      <c r="G18" s="83" t="str">
        <f ca="1">OFFSET(G18,-7,0)</f>
        <v>JUDO JUJITSU CLUB POUZAUGEAIS</v>
      </c>
      <c r="H18" s="97">
        <v>10</v>
      </c>
      <c r="I18" s="98">
        <v>0</v>
      </c>
      <c r="J18" s="98">
        <v>0</v>
      </c>
      <c r="K18" s="99">
        <v>0</v>
      </c>
      <c r="L18" s="100">
        <f>SUM(H18:K18,BC18:BG18)</f>
        <v>10</v>
      </c>
      <c r="M18" s="101"/>
      <c r="N18" s="89"/>
      <c r="O18" s="96">
        <f ca="1">SUM(OFFSET(O18,0,-9),OFFSET(O18,0,-3))</f>
        <v>90</v>
      </c>
      <c r="P18" s="91"/>
      <c r="Q18" s="37"/>
      <c r="R18" s="37"/>
      <c r="BB18" s="37"/>
      <c r="BC18" s="102"/>
      <c r="BD18" s="103"/>
      <c r="BE18" s="103"/>
      <c r="BF18" s="103"/>
      <c r="BG18" s="104"/>
      <c r="BI18" s="81">
        <v>3</v>
      </c>
      <c r="BJ18" s="45" t="str">
        <f t="shared" si="3"/>
        <v>BETARD Lucille</v>
      </c>
      <c r="BK18" s="45" t="str">
        <f t="shared" si="3"/>
        <v>M</v>
      </c>
      <c r="BL18" s="45">
        <f t="shared" si="3"/>
        <v>80</v>
      </c>
      <c r="BM18" s="45" t="str">
        <f t="shared" si="3"/>
        <v>JUDO JUJITSU CLUB POUZAUGEAIS</v>
      </c>
      <c r="BN18" s="97"/>
      <c r="BO18" s="98"/>
      <c r="BP18" s="98"/>
      <c r="BQ18" s="99"/>
      <c r="BR18" s="102"/>
      <c r="BS18" s="103"/>
      <c r="BT18" s="103"/>
      <c r="BU18" s="104"/>
      <c r="BV18" s="100"/>
      <c r="BW18" s="101"/>
      <c r="BX18" s="89"/>
      <c r="BY18" s="96"/>
      <c r="BZ18" s="91"/>
      <c r="CA18" s="37"/>
      <c r="CB18" s="37"/>
    </row>
    <row r="19" spans="1:80" ht="27" customHeight="1">
      <c r="A19" s="45" t="str">
        <f ca="1" t="shared" si="1"/>
        <v>PDL</v>
      </c>
      <c r="B19" s="45">
        <f ca="1" t="shared" si="1"/>
        <v>72</v>
      </c>
      <c r="C19" s="81">
        <v>4</v>
      </c>
      <c r="D19" s="45" t="str">
        <f ca="1" t="shared" si="2"/>
        <v>BONDON Aglae</v>
      </c>
      <c r="E19" s="45" t="str">
        <f ca="1" t="shared" si="2"/>
        <v>M</v>
      </c>
      <c r="F19" s="45">
        <v>20</v>
      </c>
      <c r="G19" s="83" t="str">
        <f ca="1">OFFSET(G19,-7,0)</f>
        <v>M.J.C. BALLON</v>
      </c>
      <c r="H19" s="97">
        <v>0</v>
      </c>
      <c r="I19" s="105">
        <v>0</v>
      </c>
      <c r="J19" s="98">
        <v>0</v>
      </c>
      <c r="K19" s="106"/>
      <c r="L19" s="100">
        <f>SUM(H19:K19,BC19:BG19)</f>
        <v>0</v>
      </c>
      <c r="M19" s="101"/>
      <c r="N19" s="89"/>
      <c r="O19" s="96">
        <f ca="1">SUM(OFFSET(O19,0,-9),OFFSET(O19,0,-3))</f>
        <v>20</v>
      </c>
      <c r="P19" s="91"/>
      <c r="Q19" s="37"/>
      <c r="R19" s="3"/>
      <c r="BB19" s="3"/>
      <c r="BC19" s="102">
        <v>0</v>
      </c>
      <c r="BD19" s="103"/>
      <c r="BE19" s="103"/>
      <c r="BF19" s="103"/>
      <c r="BG19" s="104"/>
      <c r="BI19" s="81">
        <v>4</v>
      </c>
      <c r="BJ19" s="45" t="str">
        <f t="shared" si="3"/>
        <v>BONDON Aglae</v>
      </c>
      <c r="BK19" s="45" t="str">
        <f t="shared" si="3"/>
        <v>M</v>
      </c>
      <c r="BL19" s="45">
        <f t="shared" si="3"/>
        <v>20</v>
      </c>
      <c r="BM19" s="45" t="str">
        <f t="shared" si="3"/>
        <v>M.J.C. BALLON</v>
      </c>
      <c r="BN19" s="97"/>
      <c r="BO19" s="105"/>
      <c r="BP19" s="98"/>
      <c r="BQ19" s="106"/>
      <c r="BR19" s="102"/>
      <c r="BS19" s="103"/>
      <c r="BT19" s="103"/>
      <c r="BU19" s="104"/>
      <c r="BV19" s="100"/>
      <c r="BW19" s="101"/>
      <c r="BX19" s="89"/>
      <c r="BY19" s="96"/>
      <c r="BZ19" s="91"/>
      <c r="CA19" s="37"/>
      <c r="CB19" s="3"/>
    </row>
    <row r="20" spans="1:80" ht="27" customHeight="1" thickBot="1">
      <c r="A20" s="45" t="str">
        <f ca="1" t="shared" si="1"/>
        <v>PC</v>
      </c>
      <c r="B20" s="45">
        <f ca="1" t="shared" si="1"/>
        <v>79</v>
      </c>
      <c r="C20" s="81">
        <v>5</v>
      </c>
      <c r="D20" s="45" t="str">
        <f ca="1" t="shared" si="2"/>
        <v>VITET Vicky</v>
      </c>
      <c r="E20" s="45" t="str">
        <f ca="1" t="shared" si="2"/>
        <v>M</v>
      </c>
      <c r="F20" s="45">
        <v>40</v>
      </c>
      <c r="G20" s="83" t="str">
        <f ca="1">OFFSET(G20,-7,0)</f>
        <v>JC DU BOCAGE BRESSUIRAIS</v>
      </c>
      <c r="H20" s="107">
        <v>10</v>
      </c>
      <c r="I20" s="108">
        <v>0</v>
      </c>
      <c r="J20" s="109">
        <v>10</v>
      </c>
      <c r="K20" s="110"/>
      <c r="L20" s="111">
        <f>SUM(H20:K20,BC20:BG20)</f>
        <v>20</v>
      </c>
      <c r="M20" s="112"/>
      <c r="N20" s="89"/>
      <c r="O20" s="96">
        <f ca="1">SUM(OFFSET(O20,0,-9),OFFSET(O20,0,-3))</f>
        <v>60</v>
      </c>
      <c r="P20" s="91"/>
      <c r="Q20" s="37"/>
      <c r="R20" s="37"/>
      <c r="BB20" s="37"/>
      <c r="BC20" s="113"/>
      <c r="BD20" s="114">
        <v>0</v>
      </c>
      <c r="BE20" s="114">
        <v>0</v>
      </c>
      <c r="BF20" s="114"/>
      <c r="BG20" s="115"/>
      <c r="BI20" s="81">
        <v>5</v>
      </c>
      <c r="BJ20" s="45" t="str">
        <f t="shared" si="3"/>
        <v>VITET Vicky</v>
      </c>
      <c r="BK20" s="45" t="str">
        <f t="shared" si="3"/>
        <v>M</v>
      </c>
      <c r="BL20" s="45">
        <f t="shared" si="3"/>
        <v>40</v>
      </c>
      <c r="BM20" s="45" t="str">
        <f t="shared" si="3"/>
        <v>JC DU BOCAGE BRESSUIRAIS</v>
      </c>
      <c r="BN20" s="107"/>
      <c r="BO20" s="108"/>
      <c r="BP20" s="109"/>
      <c r="BQ20" s="110"/>
      <c r="BR20" s="113"/>
      <c r="BS20" s="114"/>
      <c r="BT20" s="114"/>
      <c r="BU20" s="115"/>
      <c r="BV20" s="111"/>
      <c r="BW20" s="112"/>
      <c r="BX20" s="89"/>
      <c r="BY20" s="96"/>
      <c r="BZ20" s="91"/>
      <c r="CA20" s="37"/>
      <c r="CB20" s="37"/>
    </row>
    <row r="21" spans="3:76" ht="12.75">
      <c r="C21" s="116"/>
      <c r="D21" s="92"/>
      <c r="E21" s="117"/>
      <c r="F21" s="117"/>
      <c r="G21" s="117"/>
      <c r="H21" s="117"/>
      <c r="I21" s="117"/>
      <c r="J21" s="92"/>
      <c r="K21" s="117"/>
      <c r="L21" s="92"/>
      <c r="M21" s="116"/>
      <c r="N21" s="116" t="s">
        <v>66</v>
      </c>
      <c r="O21" s="118"/>
      <c r="P21" s="116"/>
      <c r="Q21" s="118"/>
      <c r="R21" s="116"/>
      <c r="BB21" s="116"/>
      <c r="BC21" s="119"/>
      <c r="BD21" s="119"/>
      <c r="BE21" s="119"/>
      <c r="BF21" s="119"/>
      <c r="BI21" s="116"/>
      <c r="BJ21" s="92"/>
      <c r="BK21" s="117"/>
      <c r="BL21" s="117"/>
      <c r="BM21" s="117"/>
      <c r="BN21" s="117"/>
      <c r="BO21" s="117"/>
      <c r="BP21" s="92"/>
      <c r="BQ21" s="117"/>
      <c r="BR21" s="92"/>
      <c r="BS21" s="116"/>
      <c r="BT21" s="116" t="s">
        <v>66</v>
      </c>
      <c r="BU21" s="118"/>
      <c r="BV21" s="116"/>
      <c r="BW21" s="118"/>
      <c r="BX21" s="116"/>
    </row>
    <row r="22" spans="3:58" ht="12.75" hidden="1">
      <c r="C22" s="58">
        <f>COUNT(H22:BG22)</f>
        <v>8</v>
      </c>
      <c r="D22" s="118"/>
      <c r="E22" s="116"/>
      <c r="F22" s="37"/>
      <c r="G22" s="120" t="s">
        <v>67</v>
      </c>
      <c r="H22" s="121">
        <v>1</v>
      </c>
      <c r="I22" s="121">
        <v>2</v>
      </c>
      <c r="J22" s="121">
        <v>3</v>
      </c>
      <c r="K22" s="121">
        <v>4</v>
      </c>
      <c r="L22" s="121">
        <v>5</v>
      </c>
      <c r="M22" s="121">
        <v>6</v>
      </c>
      <c r="N22" s="121"/>
      <c r="O22" s="121">
        <v>7</v>
      </c>
      <c r="P22" s="121"/>
      <c r="Q22" s="121">
        <v>8</v>
      </c>
      <c r="R22" s="121"/>
      <c r="BB22" s="122"/>
      <c r="BC22" s="63"/>
      <c r="BD22" s="63"/>
      <c r="BE22" s="63"/>
      <c r="BF22" s="63"/>
    </row>
    <row r="23" spans="3:58" ht="12.75" hidden="1">
      <c r="C23" s="58"/>
      <c r="D23" s="118"/>
      <c r="E23" s="116"/>
      <c r="F23" s="37"/>
      <c r="G23" s="120" t="s">
        <v>68</v>
      </c>
      <c r="H23" s="121">
        <v>1</v>
      </c>
      <c r="I23" s="121">
        <v>1</v>
      </c>
      <c r="J23" s="121">
        <v>1</v>
      </c>
      <c r="K23" s="121">
        <v>2</v>
      </c>
      <c r="L23" s="121">
        <v>2</v>
      </c>
      <c r="M23" s="121">
        <v>3</v>
      </c>
      <c r="N23" s="121"/>
      <c r="O23" s="121">
        <v>4</v>
      </c>
      <c r="P23" s="121"/>
      <c r="Q23" s="121">
        <v>4</v>
      </c>
      <c r="R23" s="121"/>
      <c r="BB23" s="122"/>
      <c r="BC23" s="63"/>
      <c r="BD23" s="63"/>
      <c r="BE23" s="63"/>
      <c r="BF23" s="63"/>
    </row>
    <row r="24" spans="3:58" ht="12.75" hidden="1">
      <c r="C24" s="58"/>
      <c r="D24" s="116"/>
      <c r="E24" s="116"/>
      <c r="F24" s="37"/>
      <c r="G24" s="120" t="s">
        <v>69</v>
      </c>
      <c r="H24" s="121">
        <v>1</v>
      </c>
      <c r="I24" s="121">
        <v>1</v>
      </c>
      <c r="J24" s="121">
        <v>2</v>
      </c>
      <c r="K24" s="121">
        <v>2</v>
      </c>
      <c r="L24" s="121">
        <v>2</v>
      </c>
      <c r="M24" s="121">
        <v>3</v>
      </c>
      <c r="N24" s="121"/>
      <c r="O24" s="121">
        <v>3</v>
      </c>
      <c r="P24" s="121"/>
      <c r="Q24" s="121">
        <v>3</v>
      </c>
      <c r="R24" s="121"/>
      <c r="BB24" s="122"/>
      <c r="BC24" s="63"/>
      <c r="BD24" s="63"/>
      <c r="BE24" s="63"/>
      <c r="BF24" s="63"/>
    </row>
  </sheetData>
  <sheetProtection selectLockedCells="1"/>
  <mergeCells count="45">
    <mergeCell ref="L18:M18"/>
    <mergeCell ref="L19:M19"/>
    <mergeCell ref="L20:M20"/>
    <mergeCell ref="L15:M15"/>
    <mergeCell ref="O19:P19"/>
    <mergeCell ref="O20:P20"/>
    <mergeCell ref="O16:P16"/>
    <mergeCell ref="O17:P17"/>
    <mergeCell ref="O18:P18"/>
    <mergeCell ref="O15:P15"/>
    <mergeCell ref="L16:M16"/>
    <mergeCell ref="L17:M17"/>
    <mergeCell ref="BC6:BG6"/>
    <mergeCell ref="O14:R14"/>
    <mergeCell ref="G4:G6"/>
    <mergeCell ref="P1:R1"/>
    <mergeCell ref="K2:N2"/>
    <mergeCell ref="P2:P3"/>
    <mergeCell ref="Q2:Q3"/>
    <mergeCell ref="R2:R3"/>
    <mergeCell ref="O5:P6"/>
    <mergeCell ref="Q5:R6"/>
    <mergeCell ref="BV1:BX1"/>
    <mergeCell ref="BQ2:BT2"/>
    <mergeCell ref="BV2:BV3"/>
    <mergeCell ref="BW2:BW3"/>
    <mergeCell ref="BX2:BX3"/>
    <mergeCell ref="BM4:BM6"/>
    <mergeCell ref="BW5:BX6"/>
    <mergeCell ref="BV19:BW19"/>
    <mergeCell ref="BY19:BZ19"/>
    <mergeCell ref="BX7:BZ7"/>
    <mergeCell ref="BX8:BZ8"/>
    <mergeCell ref="BT5:BV6"/>
    <mergeCell ref="BR14:BU14"/>
    <mergeCell ref="BV20:BW20"/>
    <mergeCell ref="BY20:BZ20"/>
    <mergeCell ref="BV15:BW15"/>
    <mergeCell ref="BY15:BZ15"/>
    <mergeCell ref="BV16:BW16"/>
    <mergeCell ref="BY16:BZ16"/>
    <mergeCell ref="BV17:BW17"/>
    <mergeCell ref="BY17:BZ17"/>
    <mergeCell ref="BV18:BW18"/>
    <mergeCell ref="BY18:BZ18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CW24"/>
  <sheetViews>
    <sheetView zoomScale="101" zoomScaleNormal="101" workbookViewId="0" topLeftCell="A7">
      <pane xSplit="7" ySplit="2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H8" sqref="H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2812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18" width="5.28125" style="1" customWidth="1"/>
    <col min="19" max="24" width="11.421875" style="0" hidden="1" customWidth="1"/>
    <col min="25" max="53" width="11.421875" style="1" hidden="1" customWidth="1"/>
    <col min="54" max="54" width="10.57421875" style="1" hidden="1" customWidth="1"/>
    <col min="55" max="57" width="4.8515625" style="1" customWidth="1"/>
    <col min="58" max="59" width="4.8515625" style="1" hidden="1" customWidth="1"/>
    <col min="60" max="60" width="11.421875" style="1" customWidth="1"/>
    <col min="61" max="61" width="4.57421875" style="1" hidden="1" customWidth="1"/>
    <col min="62" max="62" width="22.7109375" style="1" hidden="1" customWidth="1"/>
    <col min="63" max="63" width="3.140625" style="1" hidden="1" customWidth="1"/>
    <col min="64" max="64" width="7.7109375" style="1" hidden="1" customWidth="1"/>
    <col min="65" max="65" width="22.00390625" style="1" hidden="1" customWidth="1"/>
    <col min="66" max="76" width="4.00390625" style="1" hidden="1" customWidth="1"/>
    <col min="77" max="77" width="4.8515625" style="1" hidden="1" customWidth="1"/>
    <col min="78" max="82" width="4.00390625" style="1" hidden="1" customWidth="1"/>
    <col min="83" max="95" width="11.421875" style="1" hidden="1" customWidth="1"/>
    <col min="96" max="100" width="11.421875" style="1" customWidth="1"/>
    <col min="101" max="101" width="11.421875" style="1" hidden="1" customWidth="1"/>
    <col min="102" max="16384" width="11.421875" style="1" customWidth="1"/>
  </cols>
  <sheetData>
    <row r="1" spans="3:101" ht="13.5" thickBot="1">
      <c r="C1" s="2">
        <v>5</v>
      </c>
      <c r="P1" s="4" t="s">
        <v>0</v>
      </c>
      <c r="Q1" s="4"/>
      <c r="R1" s="4"/>
      <c r="BB1" s="5"/>
      <c r="BI1" s="2">
        <v>5</v>
      </c>
      <c r="BL1" s="3"/>
      <c r="BV1" s="4" t="s">
        <v>0</v>
      </c>
      <c r="BW1" s="4"/>
      <c r="BX1" s="4"/>
      <c r="CW1" s="1" t="s">
        <v>1</v>
      </c>
    </row>
    <row r="2" spans="6:101" ht="16.5" customHeight="1" thickBot="1">
      <c r="F2" s="7" t="s">
        <v>2</v>
      </c>
      <c r="G2" s="8" t="s">
        <v>112</v>
      </c>
      <c r="H2" s="1">
        <v>1</v>
      </c>
      <c r="J2" s="9" t="s">
        <v>4</v>
      </c>
      <c r="K2" s="10">
        <f ca="1">TODAY()</f>
        <v>41798</v>
      </c>
      <c r="L2" s="10"/>
      <c r="M2" s="10"/>
      <c r="N2" s="10"/>
      <c r="P2" s="11" t="s">
        <v>98</v>
      </c>
      <c r="Q2" s="11"/>
      <c r="R2" s="12"/>
      <c r="BB2" s="13"/>
      <c r="BI2" s="6"/>
      <c r="BL2" s="7" t="s">
        <v>2</v>
      </c>
      <c r="BM2" s="8" t="str">
        <f>G2</f>
        <v>3 -  C1 F M</v>
      </c>
      <c r="BP2" s="9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" t="s">
        <v>7</v>
      </c>
    </row>
    <row r="3" spans="16:76" ht="13.5" customHeight="1" thickBot="1">
      <c r="P3" s="14"/>
      <c r="Q3" s="14"/>
      <c r="R3" s="15"/>
      <c r="BB3" s="13"/>
      <c r="BI3" s="6"/>
      <c r="BL3" s="3"/>
      <c r="BV3" s="14"/>
      <c r="BW3" s="14"/>
      <c r="BX3" s="15"/>
    </row>
    <row r="4" spans="6:68" ht="13.5" thickBot="1">
      <c r="F4" s="16"/>
      <c r="G4" s="17"/>
      <c r="J4" s="1" t="s">
        <v>8</v>
      </c>
      <c r="BI4" s="6"/>
      <c r="BL4" s="16"/>
      <c r="BM4" s="17"/>
      <c r="BP4" s="1" t="s">
        <v>8</v>
      </c>
    </row>
    <row r="5" spans="6:76" ht="13.5" customHeight="1" thickTop="1">
      <c r="F5" s="16" t="s">
        <v>9</v>
      </c>
      <c r="G5" s="18"/>
      <c r="J5" s="9" t="s">
        <v>10</v>
      </c>
      <c r="O5" s="19" t="s">
        <v>11</v>
      </c>
      <c r="P5" s="20"/>
      <c r="Q5" s="21" t="str">
        <f>LEFT(G2,2)</f>
        <v>3 </v>
      </c>
      <c r="R5" s="22"/>
      <c r="BI5" s="6"/>
      <c r="BL5" s="16" t="s">
        <v>9</v>
      </c>
      <c r="BM5" s="18"/>
      <c r="BP5" s="9" t="s">
        <v>10</v>
      </c>
      <c r="BT5" s="19" t="s">
        <v>11</v>
      </c>
      <c r="BU5" s="19"/>
      <c r="BV5" s="20"/>
      <c r="BW5" s="21" t="str">
        <f>Q5</f>
        <v>3 </v>
      </c>
      <c r="BX5" s="22"/>
    </row>
    <row r="6" spans="7:76" ht="13.5" customHeight="1" thickBot="1">
      <c r="G6" s="23"/>
      <c r="H6" s="9"/>
      <c r="I6" s="9"/>
      <c r="J6" s="9"/>
      <c r="K6" s="9"/>
      <c r="O6" s="19"/>
      <c r="P6" s="20"/>
      <c r="Q6" s="24"/>
      <c r="R6" s="25"/>
      <c r="BC6" s="26"/>
      <c r="BD6" s="26"/>
      <c r="BE6" s="26"/>
      <c r="BF6" s="26"/>
      <c r="BG6" s="26"/>
      <c r="BI6" s="6"/>
      <c r="BL6" s="3"/>
      <c r="BM6" s="23"/>
      <c r="BN6" s="9"/>
      <c r="BO6" s="9"/>
      <c r="BP6" s="9"/>
      <c r="BQ6" s="9"/>
      <c r="BT6" s="19"/>
      <c r="BU6" s="19"/>
      <c r="BV6" s="20"/>
      <c r="BW6" s="24"/>
      <c r="BX6" s="25"/>
    </row>
    <row r="7" spans="54:82" ht="19.5" customHeight="1" thickTop="1">
      <c r="BB7" s="1" t="s">
        <v>12</v>
      </c>
      <c r="BC7" s="27">
        <v>2</v>
      </c>
      <c r="BD7" s="28">
        <v>2</v>
      </c>
      <c r="BE7" s="28">
        <v>2</v>
      </c>
      <c r="BF7" s="28"/>
      <c r="BG7" s="29"/>
      <c r="BI7" s="6"/>
      <c r="BL7" s="3"/>
      <c r="BX7" s="30" t="s">
        <v>12</v>
      </c>
      <c r="BY7" s="30"/>
      <c r="BZ7" s="31"/>
      <c r="CA7" s="27"/>
      <c r="CB7" s="28"/>
      <c r="CC7" s="28"/>
      <c r="CD7" s="29"/>
    </row>
    <row r="8" spans="1:82" s="38" customFormat="1" ht="20.25" customHeight="1">
      <c r="A8" s="32" t="s">
        <v>13</v>
      </c>
      <c r="B8" s="32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20</v>
      </c>
      <c r="I8" s="35" t="s">
        <v>21</v>
      </c>
      <c r="J8" s="35" t="s">
        <v>22</v>
      </c>
      <c r="K8" s="35" t="s">
        <v>23</v>
      </c>
      <c r="L8" s="35" t="s">
        <v>24</v>
      </c>
      <c r="M8" s="35" t="s">
        <v>25</v>
      </c>
      <c r="N8" s="35" t="s">
        <v>26</v>
      </c>
      <c r="O8" s="36" t="s">
        <v>27</v>
      </c>
      <c r="P8" s="35" t="s">
        <v>28</v>
      </c>
      <c r="Q8" s="36" t="s">
        <v>29</v>
      </c>
      <c r="R8" s="37"/>
      <c r="BB8" s="37" t="s">
        <v>30</v>
      </c>
      <c r="BC8" s="39" t="s">
        <v>31</v>
      </c>
      <c r="BD8" s="40" t="s">
        <v>6</v>
      </c>
      <c r="BE8" s="40" t="s">
        <v>6</v>
      </c>
      <c r="BF8" s="40"/>
      <c r="BG8" s="41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42" t="s">
        <v>20</v>
      </c>
      <c r="BO8" s="42" t="s">
        <v>21</v>
      </c>
      <c r="BP8" s="42" t="s">
        <v>22</v>
      </c>
      <c r="BQ8" s="42" t="s">
        <v>23</v>
      </c>
      <c r="BR8" s="42" t="s">
        <v>24</v>
      </c>
      <c r="BS8" s="42" t="s">
        <v>25</v>
      </c>
      <c r="BT8" s="42" t="s">
        <v>26</v>
      </c>
      <c r="BU8" s="42" t="s">
        <v>27</v>
      </c>
      <c r="BV8" s="42" t="s">
        <v>28</v>
      </c>
      <c r="BW8" s="42" t="s">
        <v>29</v>
      </c>
      <c r="BX8" s="43" t="s">
        <v>30</v>
      </c>
      <c r="BY8" s="44"/>
      <c r="BZ8" s="31"/>
      <c r="CA8" s="39"/>
      <c r="CB8" s="40"/>
      <c r="CC8" s="40"/>
      <c r="CD8" s="41"/>
    </row>
    <row r="9" spans="1:82" ht="24" customHeight="1">
      <c r="A9" s="45" t="s">
        <v>75</v>
      </c>
      <c r="B9" s="45">
        <v>44</v>
      </c>
      <c r="C9" s="46">
        <f ca="1">OFFSET(C9,7,0)</f>
        <v>1</v>
      </c>
      <c r="D9" s="54" t="s">
        <v>113</v>
      </c>
      <c r="E9" s="45" t="s">
        <v>34</v>
      </c>
      <c r="F9" s="45">
        <v>54</v>
      </c>
      <c r="G9" s="48" t="s">
        <v>114</v>
      </c>
      <c r="H9" s="49"/>
      <c r="I9" s="50" t="s">
        <v>49</v>
      </c>
      <c r="J9" s="49"/>
      <c r="K9" s="50" t="s">
        <v>40</v>
      </c>
      <c r="L9" s="49"/>
      <c r="M9" s="50" t="s">
        <v>40</v>
      </c>
      <c r="N9" s="49"/>
      <c r="O9" s="50"/>
      <c r="P9" s="49"/>
      <c r="Q9" s="49"/>
      <c r="R9" s="37"/>
      <c r="BB9" s="37"/>
      <c r="BC9" s="51" t="s">
        <v>37</v>
      </c>
      <c r="BD9" s="52"/>
      <c r="BE9" s="52"/>
      <c r="BF9" s="52"/>
      <c r="BG9" s="53"/>
      <c r="BI9" s="46">
        <f ca="1">OFFSET(BI9,7,0)</f>
        <v>1</v>
      </c>
      <c r="BJ9" s="54" t="str">
        <f aca="true" t="shared" si="0" ref="BJ9:BM13">D9</f>
        <v>PELLETIER Judickaelle</v>
      </c>
      <c r="BK9" s="54" t="str">
        <f t="shared" si="0"/>
        <v>M</v>
      </c>
      <c r="BL9" s="54">
        <f t="shared" si="0"/>
        <v>54</v>
      </c>
      <c r="BM9" s="54" t="str">
        <f t="shared" si="0"/>
        <v>DOJO SAVENAISIEN</v>
      </c>
      <c r="BN9" s="49"/>
      <c r="BO9" s="50"/>
      <c r="BP9" s="49"/>
      <c r="BQ9" s="50"/>
      <c r="BR9" s="49"/>
      <c r="BS9" s="50"/>
      <c r="BT9" s="49"/>
      <c r="BU9" s="50"/>
      <c r="BV9" s="49"/>
      <c r="BW9" s="49"/>
      <c r="BX9" s="37"/>
      <c r="BY9" s="37"/>
      <c r="CA9" s="51"/>
      <c r="CB9" s="52"/>
      <c r="CC9" s="52"/>
      <c r="CD9" s="53"/>
    </row>
    <row r="10" spans="1:82" ht="24" customHeight="1">
      <c r="A10" s="45" t="s">
        <v>99</v>
      </c>
      <c r="B10" s="45">
        <v>79</v>
      </c>
      <c r="C10" s="46">
        <f ca="1">OFFSET(C10,7,0)</f>
        <v>2</v>
      </c>
      <c r="D10" s="54" t="s">
        <v>115</v>
      </c>
      <c r="E10" s="45" t="s">
        <v>34</v>
      </c>
      <c r="F10" s="45">
        <v>55</v>
      </c>
      <c r="G10" s="48" t="s">
        <v>101</v>
      </c>
      <c r="H10" s="49"/>
      <c r="I10" s="50" t="s">
        <v>40</v>
      </c>
      <c r="J10" s="49"/>
      <c r="K10" s="49"/>
      <c r="L10" s="50" t="s">
        <v>40</v>
      </c>
      <c r="M10" s="49"/>
      <c r="N10" s="50" t="s">
        <v>40</v>
      </c>
      <c r="O10" s="49"/>
      <c r="P10" s="50" t="s">
        <v>40</v>
      </c>
      <c r="Q10" s="49"/>
      <c r="R10" s="37"/>
      <c r="BB10" s="37"/>
      <c r="BC10" s="51"/>
      <c r="BD10" s="52"/>
      <c r="BE10" s="52"/>
      <c r="BF10" s="52"/>
      <c r="BG10" s="53"/>
      <c r="BI10" s="46">
        <f ca="1">OFFSET(BI10,7,0)</f>
        <v>2</v>
      </c>
      <c r="BJ10" s="54" t="str">
        <f t="shared" si="0"/>
        <v>BOCHE Julie</v>
      </c>
      <c r="BK10" s="54" t="str">
        <f t="shared" si="0"/>
        <v>M</v>
      </c>
      <c r="BL10" s="54">
        <f t="shared" si="0"/>
        <v>55</v>
      </c>
      <c r="BM10" s="54" t="str">
        <f t="shared" si="0"/>
        <v>JC DU BOCAGE BRESSUIRAIS</v>
      </c>
      <c r="BN10" s="49"/>
      <c r="BO10" s="50"/>
      <c r="BP10" s="49"/>
      <c r="BQ10" s="49"/>
      <c r="BR10" s="50"/>
      <c r="BS10" s="49"/>
      <c r="BT10" s="50"/>
      <c r="BU10" s="49"/>
      <c r="BV10" s="50"/>
      <c r="BW10" s="49"/>
      <c r="BX10" s="37"/>
      <c r="BY10" s="37"/>
      <c r="CA10" s="51"/>
      <c r="CB10" s="52"/>
      <c r="CC10" s="52"/>
      <c r="CD10" s="53"/>
    </row>
    <row r="11" spans="1:82" ht="24" customHeight="1">
      <c r="A11" s="45" t="s">
        <v>75</v>
      </c>
      <c r="B11" s="45">
        <v>49</v>
      </c>
      <c r="C11" s="46">
        <f ca="1">OFFSET(C11,7,0)</f>
        <v>3</v>
      </c>
      <c r="D11" s="47" t="s">
        <v>116</v>
      </c>
      <c r="E11" s="45" t="s">
        <v>34</v>
      </c>
      <c r="F11" s="45">
        <v>55</v>
      </c>
      <c r="G11" s="48" t="s">
        <v>92</v>
      </c>
      <c r="H11" s="49"/>
      <c r="I11" s="49"/>
      <c r="J11" s="50" t="s">
        <v>40</v>
      </c>
      <c r="K11" s="49"/>
      <c r="L11" s="50" t="s">
        <v>36</v>
      </c>
      <c r="M11" s="49"/>
      <c r="N11" s="49"/>
      <c r="O11" s="50"/>
      <c r="P11" s="49"/>
      <c r="Q11" s="50"/>
      <c r="R11" s="37"/>
      <c r="BB11" s="37"/>
      <c r="BC11" s="51"/>
      <c r="BD11" s="52"/>
      <c r="BE11" s="52"/>
      <c r="BF11" s="52"/>
      <c r="BG11" s="53"/>
      <c r="BI11" s="46">
        <f ca="1">OFFSET(BI11,7,0)</f>
        <v>3</v>
      </c>
      <c r="BJ11" s="54" t="str">
        <f t="shared" si="0"/>
        <v>BRAULT Victoria</v>
      </c>
      <c r="BK11" s="54" t="str">
        <f t="shared" si="0"/>
        <v>M</v>
      </c>
      <c r="BL11" s="54">
        <f t="shared" si="0"/>
        <v>55</v>
      </c>
      <c r="BM11" s="54" t="str">
        <f t="shared" si="0"/>
        <v>J.C. DU BASSIN SAUMUROIS</v>
      </c>
      <c r="BN11" s="49"/>
      <c r="BO11" s="49"/>
      <c r="BP11" s="50"/>
      <c r="BQ11" s="49"/>
      <c r="BR11" s="50"/>
      <c r="BS11" s="49"/>
      <c r="BT11" s="49"/>
      <c r="BU11" s="50"/>
      <c r="BV11" s="49"/>
      <c r="BW11" s="50"/>
      <c r="BX11" s="37"/>
      <c r="BY11" s="37"/>
      <c r="CA11" s="51"/>
      <c r="CB11" s="52"/>
      <c r="CC11" s="52"/>
      <c r="CD11" s="53"/>
    </row>
    <row r="12" spans="1:82" ht="24" customHeight="1">
      <c r="A12" s="45" t="s">
        <v>32</v>
      </c>
      <c r="B12" s="45">
        <v>35</v>
      </c>
      <c r="C12" s="46">
        <f ca="1">OFFSET(C12,7,0)</f>
        <v>4</v>
      </c>
      <c r="D12" s="54" t="s">
        <v>117</v>
      </c>
      <c r="E12" s="45" t="s">
        <v>34</v>
      </c>
      <c r="F12" s="45">
        <v>57</v>
      </c>
      <c r="G12" s="48" t="s">
        <v>118</v>
      </c>
      <c r="H12" s="50" t="s">
        <v>50</v>
      </c>
      <c r="I12" s="49"/>
      <c r="J12" s="50" t="s">
        <v>36</v>
      </c>
      <c r="K12" s="49"/>
      <c r="L12" s="49"/>
      <c r="M12" s="50" t="s">
        <v>36</v>
      </c>
      <c r="N12" s="49"/>
      <c r="O12" s="49"/>
      <c r="P12" s="50" t="s">
        <v>36</v>
      </c>
      <c r="Q12" s="49"/>
      <c r="R12" s="37"/>
      <c r="BB12" s="37"/>
      <c r="BC12" s="51"/>
      <c r="BD12" s="52"/>
      <c r="BE12" s="52" t="s">
        <v>36</v>
      </c>
      <c r="BF12" s="52"/>
      <c r="BG12" s="53"/>
      <c r="BI12" s="46">
        <f ca="1">OFFSET(BI12,7,0)</f>
        <v>4</v>
      </c>
      <c r="BJ12" s="54" t="str">
        <f t="shared" si="0"/>
        <v>BRICQUER Elodie</v>
      </c>
      <c r="BK12" s="54" t="str">
        <f t="shared" si="0"/>
        <v>M</v>
      </c>
      <c r="BL12" s="54">
        <f t="shared" si="0"/>
        <v>57</v>
      </c>
      <c r="BM12" s="54" t="str">
        <f t="shared" si="0"/>
        <v>C.P.B. RENNES</v>
      </c>
      <c r="BN12" s="50"/>
      <c r="BO12" s="49"/>
      <c r="BP12" s="50"/>
      <c r="BQ12" s="49"/>
      <c r="BR12" s="49"/>
      <c r="BS12" s="50"/>
      <c r="BT12" s="49"/>
      <c r="BU12" s="49"/>
      <c r="BV12" s="50"/>
      <c r="BW12" s="49"/>
      <c r="BX12" s="37"/>
      <c r="BY12" s="37"/>
      <c r="CA12" s="51"/>
      <c r="CB12" s="52"/>
      <c r="CC12" s="52"/>
      <c r="CD12" s="53"/>
    </row>
    <row r="13" spans="1:82" ht="24" customHeight="1" thickBot="1">
      <c r="A13" s="45" t="s">
        <v>75</v>
      </c>
      <c r="B13" s="45">
        <v>85</v>
      </c>
      <c r="C13" s="46">
        <f ca="1">OFFSET(C13,7,0)</f>
        <v>5</v>
      </c>
      <c r="D13" s="54" t="s">
        <v>119</v>
      </c>
      <c r="E13" s="45" t="s">
        <v>34</v>
      </c>
      <c r="F13" s="45">
        <v>63</v>
      </c>
      <c r="G13" s="48" t="s">
        <v>120</v>
      </c>
      <c r="H13" s="50" t="s">
        <v>40</v>
      </c>
      <c r="I13" s="49"/>
      <c r="J13" s="49"/>
      <c r="K13" s="50" t="s">
        <v>36</v>
      </c>
      <c r="L13" s="49"/>
      <c r="M13" s="49"/>
      <c r="N13" s="50" t="s">
        <v>36</v>
      </c>
      <c r="O13" s="49"/>
      <c r="P13" s="49"/>
      <c r="Q13" s="50"/>
      <c r="R13" s="37"/>
      <c r="BB13" s="37"/>
      <c r="BC13" s="55"/>
      <c r="BD13" s="56" t="s">
        <v>46</v>
      </c>
      <c r="BE13" s="56"/>
      <c r="BF13" s="56"/>
      <c r="BG13" s="57"/>
      <c r="BI13" s="46">
        <f ca="1">OFFSET(BI13,7,0)</f>
        <v>5</v>
      </c>
      <c r="BJ13" s="54" t="str">
        <f t="shared" si="0"/>
        <v>GIRARD Chloe</v>
      </c>
      <c r="BK13" s="54" t="str">
        <f t="shared" si="0"/>
        <v>M</v>
      </c>
      <c r="BL13" s="54">
        <f t="shared" si="0"/>
        <v>63</v>
      </c>
      <c r="BM13" s="54" t="str">
        <f t="shared" si="0"/>
        <v>US FERRIEROISE</v>
      </c>
      <c r="BN13" s="50"/>
      <c r="BO13" s="49"/>
      <c r="BP13" s="49"/>
      <c r="BQ13" s="50"/>
      <c r="BR13" s="49"/>
      <c r="BS13" s="49"/>
      <c r="BT13" s="50"/>
      <c r="BU13" s="49"/>
      <c r="BV13" s="49"/>
      <c r="BW13" s="50"/>
      <c r="BX13" s="37"/>
      <c r="BY13" s="37"/>
      <c r="CA13" s="55"/>
      <c r="CB13" s="56"/>
      <c r="CC13" s="56"/>
      <c r="CD13" s="57"/>
    </row>
    <row r="14" spans="3:76" ht="26.25" customHeight="1" thickBot="1">
      <c r="C14" s="58"/>
      <c r="D14" s="59"/>
      <c r="E14" s="59"/>
      <c r="F14" s="59"/>
      <c r="G14" s="59"/>
      <c r="H14" s="37"/>
      <c r="I14" s="37"/>
      <c r="J14" s="37"/>
      <c r="K14" s="37"/>
      <c r="L14" s="60"/>
      <c r="M14" s="60"/>
      <c r="N14" s="60"/>
      <c r="O14" s="61"/>
      <c r="P14" s="61"/>
      <c r="Q14" s="61"/>
      <c r="R14" s="61"/>
      <c r="BB14" s="62"/>
      <c r="BC14" s="63"/>
      <c r="BI14" s="58"/>
      <c r="BJ14" s="59"/>
      <c r="BK14" s="59"/>
      <c r="BL14" s="59"/>
      <c r="BM14" s="59"/>
      <c r="BN14" s="37"/>
      <c r="BO14" s="37"/>
      <c r="BP14" s="37"/>
      <c r="BQ14" s="37"/>
      <c r="BR14" s="64" t="s">
        <v>51</v>
      </c>
      <c r="BS14" s="64"/>
      <c r="BT14" s="64"/>
      <c r="BU14" s="64"/>
      <c r="BV14" s="65"/>
      <c r="BW14" s="65"/>
      <c r="BX14" s="65"/>
    </row>
    <row r="15" spans="1:79" ht="29.25" customHeight="1" thickBot="1">
      <c r="A15" s="32" t="s">
        <v>13</v>
      </c>
      <c r="B15" s="32" t="s">
        <v>14</v>
      </c>
      <c r="C15" s="33" t="s">
        <v>15</v>
      </c>
      <c r="D15" s="33" t="s">
        <v>16</v>
      </c>
      <c r="E15" s="34" t="s">
        <v>17</v>
      </c>
      <c r="F15" s="42" t="s">
        <v>52</v>
      </c>
      <c r="G15" s="66" t="s">
        <v>19</v>
      </c>
      <c r="H15" s="67" t="s">
        <v>53</v>
      </c>
      <c r="I15" s="68" t="s">
        <v>54</v>
      </c>
      <c r="J15" s="68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74"/>
      <c r="Q15" s="75"/>
      <c r="R15" s="76"/>
      <c r="BB15" s="76"/>
      <c r="BC15" s="77" t="s">
        <v>60</v>
      </c>
      <c r="BD15" s="78" t="s">
        <v>61</v>
      </c>
      <c r="BE15" s="78" t="s">
        <v>62</v>
      </c>
      <c r="BF15" s="78" t="s">
        <v>63</v>
      </c>
      <c r="BG15" s="79" t="s">
        <v>64</v>
      </c>
      <c r="BI15" s="33" t="s">
        <v>15</v>
      </c>
      <c r="BJ15" s="33" t="s">
        <v>16</v>
      </c>
      <c r="BK15" s="34" t="s">
        <v>17</v>
      </c>
      <c r="BL15" s="42" t="s">
        <v>52</v>
      </c>
      <c r="BM15" s="66" t="s">
        <v>19</v>
      </c>
      <c r="BN15" s="67" t="s">
        <v>53</v>
      </c>
      <c r="BO15" s="68" t="s">
        <v>54</v>
      </c>
      <c r="BP15" s="68" t="s">
        <v>55</v>
      </c>
      <c r="BQ15" s="69" t="s">
        <v>56</v>
      </c>
      <c r="BR15" s="77" t="s">
        <v>60</v>
      </c>
      <c r="BS15" s="78" t="s">
        <v>61</v>
      </c>
      <c r="BT15" s="78" t="s">
        <v>62</v>
      </c>
      <c r="BU15" s="79" t="s">
        <v>63</v>
      </c>
      <c r="BV15" s="80" t="s">
        <v>57</v>
      </c>
      <c r="BW15" s="71"/>
      <c r="BX15" s="72" t="s">
        <v>58</v>
      </c>
      <c r="BY15" s="73" t="s">
        <v>59</v>
      </c>
      <c r="BZ15" s="74"/>
      <c r="CA15" s="75"/>
    </row>
    <row r="16" spans="1:79" ht="27" customHeight="1">
      <c r="A16" s="45" t="str">
        <f aca="true" ca="1" t="shared" si="1" ref="A16:B20">OFFSET(A16,-7,0)</f>
        <v>PDL</v>
      </c>
      <c r="B16" s="45">
        <f ca="1" t="shared" si="1"/>
        <v>44</v>
      </c>
      <c r="C16" s="81">
        <v>1</v>
      </c>
      <c r="D16" s="45" t="str">
        <f aca="true" ca="1" t="shared" si="2" ref="D16:E20">OFFSET(D16,-7,0)</f>
        <v>PELLETIER Judickaelle</v>
      </c>
      <c r="E16" s="45" t="str">
        <f ca="1" t="shared" si="2"/>
        <v>M</v>
      </c>
      <c r="F16" s="45">
        <v>87</v>
      </c>
      <c r="G16" s="83" t="str">
        <f ca="1">OFFSET(G16,-7,0)</f>
        <v>DOJO SAVENAISIEN</v>
      </c>
      <c r="H16" s="84">
        <v>0</v>
      </c>
      <c r="I16" s="85">
        <v>0</v>
      </c>
      <c r="J16" s="85">
        <v>0</v>
      </c>
      <c r="K16" s="86"/>
      <c r="L16" s="87">
        <f>SUM(H16:K16,BC16:BG16)</f>
        <v>10</v>
      </c>
      <c r="M16" s="88"/>
      <c r="N16" s="89"/>
      <c r="O16" s="96">
        <f ca="1">SUM(OFFSET(O16,0,-9),OFFSET(O16,0,-3))</f>
        <v>97</v>
      </c>
      <c r="P16" s="91"/>
      <c r="Q16" s="3"/>
      <c r="R16" s="92"/>
      <c r="BB16" s="92"/>
      <c r="BC16" s="93">
        <v>10</v>
      </c>
      <c r="BD16" s="94"/>
      <c r="BE16" s="94"/>
      <c r="BF16" s="94"/>
      <c r="BG16" s="95"/>
      <c r="BI16" s="81">
        <v>1</v>
      </c>
      <c r="BJ16" s="45" t="str">
        <f aca="true" t="shared" si="3" ref="BJ16:BM20">D16</f>
        <v>PELLETIER Judickaelle</v>
      </c>
      <c r="BK16" s="45" t="str">
        <f t="shared" si="3"/>
        <v>M</v>
      </c>
      <c r="BL16" s="45">
        <f t="shared" si="3"/>
        <v>87</v>
      </c>
      <c r="BM16" s="45" t="str">
        <f t="shared" si="3"/>
        <v>DOJO SAVENAISIEN</v>
      </c>
      <c r="BN16" s="84"/>
      <c r="BO16" s="85"/>
      <c r="BP16" s="85"/>
      <c r="BQ16" s="86"/>
      <c r="BR16" s="93"/>
      <c r="BS16" s="94"/>
      <c r="BT16" s="94"/>
      <c r="BU16" s="95"/>
      <c r="BV16" s="87"/>
      <c r="BW16" s="88"/>
      <c r="BX16" s="89"/>
      <c r="BY16" s="96"/>
      <c r="BZ16" s="91"/>
      <c r="CA16" s="3"/>
    </row>
    <row r="17" spans="1:80" ht="27" customHeight="1">
      <c r="A17" s="45" t="str">
        <f ca="1" t="shared" si="1"/>
        <v>PC</v>
      </c>
      <c r="B17" s="45">
        <f ca="1" t="shared" si="1"/>
        <v>79</v>
      </c>
      <c r="C17" s="81">
        <v>2</v>
      </c>
      <c r="D17" s="45" t="str">
        <f ca="1" t="shared" si="2"/>
        <v>BOCHE Julie</v>
      </c>
      <c r="E17" s="45" t="str">
        <f ca="1" t="shared" si="2"/>
        <v>M</v>
      </c>
      <c r="F17" s="45">
        <v>0</v>
      </c>
      <c r="G17" s="83" t="str">
        <f ca="1">OFFSET(G17,-7,0)</f>
        <v>JC DU BOCAGE BRESSUIRAIS</v>
      </c>
      <c r="H17" s="97">
        <v>0</v>
      </c>
      <c r="I17" s="98">
        <v>0</v>
      </c>
      <c r="J17" s="98">
        <v>0</v>
      </c>
      <c r="K17" s="99">
        <v>0</v>
      </c>
      <c r="L17" s="100">
        <f>SUM(H17:K17,BC17:BG17)</f>
        <v>0</v>
      </c>
      <c r="M17" s="101"/>
      <c r="N17" s="89"/>
      <c r="O17" s="96">
        <f ca="1">SUM(OFFSET(O17,0,-9),OFFSET(O17,0,-3))</f>
        <v>0</v>
      </c>
      <c r="P17" s="91"/>
      <c r="Q17" s="3"/>
      <c r="R17" s="92"/>
      <c r="BB17" s="92"/>
      <c r="BC17" s="102"/>
      <c r="BD17" s="103"/>
      <c r="BE17" s="103"/>
      <c r="BF17" s="103"/>
      <c r="BG17" s="104"/>
      <c r="BI17" s="81">
        <v>2</v>
      </c>
      <c r="BJ17" s="45" t="str">
        <f t="shared" si="3"/>
        <v>BOCHE Julie</v>
      </c>
      <c r="BK17" s="45" t="str">
        <f t="shared" si="3"/>
        <v>M</v>
      </c>
      <c r="BL17" s="45">
        <f t="shared" si="3"/>
        <v>0</v>
      </c>
      <c r="BM17" s="45" t="str">
        <f t="shared" si="3"/>
        <v>JC DU BOCAGE BRESSUIRAIS</v>
      </c>
      <c r="BN17" s="97"/>
      <c r="BO17" s="98"/>
      <c r="BP17" s="98"/>
      <c r="BQ17" s="99"/>
      <c r="BR17" s="102"/>
      <c r="BS17" s="103"/>
      <c r="BT17" s="103"/>
      <c r="BU17" s="104"/>
      <c r="BV17" s="100"/>
      <c r="BW17" s="101"/>
      <c r="BX17" s="89"/>
      <c r="BY17" s="96"/>
      <c r="BZ17" s="91"/>
      <c r="CA17" s="3"/>
      <c r="CB17" s="92"/>
    </row>
    <row r="18" spans="1:80" ht="27" customHeight="1">
      <c r="A18" s="45" t="str">
        <f ca="1" t="shared" si="1"/>
        <v>PDL</v>
      </c>
      <c r="B18" s="45">
        <f ca="1" t="shared" si="1"/>
        <v>49</v>
      </c>
      <c r="C18" s="81">
        <v>3</v>
      </c>
      <c r="D18" s="82" t="str">
        <f ca="1" t="shared" si="2"/>
        <v>BRAULT Victoria</v>
      </c>
      <c r="E18" s="45" t="str">
        <f ca="1" t="shared" si="2"/>
        <v>M</v>
      </c>
      <c r="F18" s="45">
        <v>97</v>
      </c>
      <c r="G18" s="83" t="str">
        <f ca="1">OFFSET(G18,-7,0)</f>
        <v>J.C. DU BASSIN SAUMUROIS</v>
      </c>
      <c r="H18" s="97">
        <v>0</v>
      </c>
      <c r="I18" s="98">
        <v>10</v>
      </c>
      <c r="J18" s="98" t="s">
        <v>65</v>
      </c>
      <c r="K18" s="99"/>
      <c r="L18" s="100">
        <f>SUM(H18:K18,BC18:BG18)</f>
        <v>10</v>
      </c>
      <c r="M18" s="101"/>
      <c r="N18" s="89"/>
      <c r="O18" s="90">
        <f ca="1">SUM(OFFSET(O18,0,-9),OFFSET(O18,0,-3))</f>
        <v>107</v>
      </c>
      <c r="P18" s="91"/>
      <c r="Q18" s="37"/>
      <c r="R18" s="37"/>
      <c r="BB18" s="37"/>
      <c r="BC18" s="102"/>
      <c r="BD18" s="103"/>
      <c r="BE18" s="103"/>
      <c r="BF18" s="103"/>
      <c r="BG18" s="104"/>
      <c r="BI18" s="81">
        <v>3</v>
      </c>
      <c r="BJ18" s="45" t="str">
        <f t="shared" si="3"/>
        <v>BRAULT Victoria</v>
      </c>
      <c r="BK18" s="45" t="str">
        <f t="shared" si="3"/>
        <v>M</v>
      </c>
      <c r="BL18" s="45">
        <f t="shared" si="3"/>
        <v>97</v>
      </c>
      <c r="BM18" s="45" t="str">
        <f t="shared" si="3"/>
        <v>J.C. DU BASSIN SAUMUROIS</v>
      </c>
      <c r="BN18" s="97"/>
      <c r="BO18" s="98"/>
      <c r="BP18" s="98"/>
      <c r="BQ18" s="99"/>
      <c r="BR18" s="102"/>
      <c r="BS18" s="103"/>
      <c r="BT18" s="103"/>
      <c r="BU18" s="104"/>
      <c r="BV18" s="100"/>
      <c r="BW18" s="101"/>
      <c r="BX18" s="89"/>
      <c r="BY18" s="96"/>
      <c r="BZ18" s="91"/>
      <c r="CA18" s="37"/>
      <c r="CB18" s="37"/>
    </row>
    <row r="19" spans="1:80" ht="27" customHeight="1">
      <c r="A19" s="45" t="str">
        <f ca="1" t="shared" si="1"/>
        <v>BRE</v>
      </c>
      <c r="B19" s="45">
        <f ca="1" t="shared" si="1"/>
        <v>35</v>
      </c>
      <c r="C19" s="81">
        <v>4</v>
      </c>
      <c r="D19" s="45" t="str">
        <f ca="1" t="shared" si="2"/>
        <v>BRICQUER Elodie</v>
      </c>
      <c r="E19" s="45" t="str">
        <f ca="1" t="shared" si="2"/>
        <v>M</v>
      </c>
      <c r="F19" s="45">
        <v>0</v>
      </c>
      <c r="G19" s="83" t="str">
        <f ca="1">OFFSET(G19,-7,0)</f>
        <v>C.P.B. RENNES</v>
      </c>
      <c r="H19" s="97">
        <v>7</v>
      </c>
      <c r="I19" s="105">
        <v>10</v>
      </c>
      <c r="J19" s="98">
        <v>10</v>
      </c>
      <c r="K19" s="106">
        <v>10</v>
      </c>
      <c r="L19" s="100">
        <f>SUM(H19:K19,BC19:BG19)</f>
        <v>47</v>
      </c>
      <c r="M19" s="101"/>
      <c r="N19" s="89"/>
      <c r="O19" s="96">
        <f ca="1">SUM(OFFSET(O19,0,-9),OFFSET(O19,0,-3))</f>
        <v>47</v>
      </c>
      <c r="P19" s="91"/>
      <c r="Q19" s="37"/>
      <c r="R19" s="3"/>
      <c r="BB19" s="3"/>
      <c r="BC19" s="102"/>
      <c r="BD19" s="103"/>
      <c r="BE19" s="103">
        <v>10</v>
      </c>
      <c r="BF19" s="103"/>
      <c r="BG19" s="104"/>
      <c r="BI19" s="81">
        <v>4</v>
      </c>
      <c r="BJ19" s="45" t="str">
        <f t="shared" si="3"/>
        <v>BRICQUER Elodie</v>
      </c>
      <c r="BK19" s="45" t="str">
        <f t="shared" si="3"/>
        <v>M</v>
      </c>
      <c r="BL19" s="45">
        <f t="shared" si="3"/>
        <v>0</v>
      </c>
      <c r="BM19" s="45" t="str">
        <f t="shared" si="3"/>
        <v>C.P.B. RENNES</v>
      </c>
      <c r="BN19" s="97"/>
      <c r="BO19" s="105"/>
      <c r="BP19" s="98"/>
      <c r="BQ19" s="106"/>
      <c r="BR19" s="102"/>
      <c r="BS19" s="103"/>
      <c r="BT19" s="103"/>
      <c r="BU19" s="104"/>
      <c r="BV19" s="100"/>
      <c r="BW19" s="101"/>
      <c r="BX19" s="89"/>
      <c r="BY19" s="96"/>
      <c r="BZ19" s="91"/>
      <c r="CA19" s="37"/>
      <c r="CB19" s="3"/>
    </row>
    <row r="20" spans="1:80" ht="27" customHeight="1" thickBot="1">
      <c r="A20" s="45" t="str">
        <f ca="1" t="shared" si="1"/>
        <v>PDL</v>
      </c>
      <c r="B20" s="45">
        <f ca="1" t="shared" si="1"/>
        <v>85</v>
      </c>
      <c r="C20" s="81">
        <v>5</v>
      </c>
      <c r="D20" s="45" t="str">
        <f ca="1" t="shared" si="2"/>
        <v>GIRARD Chloe</v>
      </c>
      <c r="E20" s="45" t="str">
        <f ca="1" t="shared" si="2"/>
        <v>M</v>
      </c>
      <c r="F20" s="45">
        <v>30</v>
      </c>
      <c r="G20" s="83" t="str">
        <f ca="1">OFFSET(G20,-7,0)</f>
        <v>US FERRIEROISE</v>
      </c>
      <c r="H20" s="107">
        <v>0</v>
      </c>
      <c r="I20" s="108">
        <v>10</v>
      </c>
      <c r="J20" s="109">
        <v>10</v>
      </c>
      <c r="K20" s="110"/>
      <c r="L20" s="111">
        <f>SUM(H20:K20,BC20:BG20)</f>
        <v>30</v>
      </c>
      <c r="M20" s="112"/>
      <c r="N20" s="89"/>
      <c r="O20" s="96">
        <f ca="1">SUM(OFFSET(O20,0,-9),OFFSET(O20,0,-3))</f>
        <v>60</v>
      </c>
      <c r="P20" s="91"/>
      <c r="Q20" s="37"/>
      <c r="R20" s="37"/>
      <c r="BB20" s="37"/>
      <c r="BC20" s="113"/>
      <c r="BD20" s="114">
        <v>10</v>
      </c>
      <c r="BE20" s="114"/>
      <c r="BF20" s="114"/>
      <c r="BG20" s="115"/>
      <c r="BI20" s="81">
        <v>5</v>
      </c>
      <c r="BJ20" s="45" t="str">
        <f t="shared" si="3"/>
        <v>GIRARD Chloe</v>
      </c>
      <c r="BK20" s="45" t="str">
        <f t="shared" si="3"/>
        <v>M</v>
      </c>
      <c r="BL20" s="45">
        <f t="shared" si="3"/>
        <v>30</v>
      </c>
      <c r="BM20" s="45" t="str">
        <f t="shared" si="3"/>
        <v>US FERRIEROISE</v>
      </c>
      <c r="BN20" s="107"/>
      <c r="BO20" s="108"/>
      <c r="BP20" s="109"/>
      <c r="BQ20" s="110"/>
      <c r="BR20" s="113"/>
      <c r="BS20" s="114"/>
      <c r="BT20" s="114"/>
      <c r="BU20" s="115"/>
      <c r="BV20" s="111"/>
      <c r="BW20" s="112"/>
      <c r="BX20" s="89"/>
      <c r="BY20" s="96"/>
      <c r="BZ20" s="91"/>
      <c r="CA20" s="37"/>
      <c r="CB20" s="37"/>
    </row>
    <row r="21" spans="3:76" ht="12.75">
      <c r="C21" s="116"/>
      <c r="D21" s="92"/>
      <c r="E21" s="117"/>
      <c r="F21" s="117"/>
      <c r="G21" s="117"/>
      <c r="H21" s="117"/>
      <c r="I21" s="117"/>
      <c r="J21" s="92"/>
      <c r="K21" s="117"/>
      <c r="L21" s="92"/>
      <c r="M21" s="116"/>
      <c r="N21" s="116" t="s">
        <v>66</v>
      </c>
      <c r="O21" s="118"/>
      <c r="P21" s="116"/>
      <c r="Q21" s="118"/>
      <c r="R21" s="116"/>
      <c r="BB21" s="116"/>
      <c r="BC21" s="119"/>
      <c r="BD21" s="119"/>
      <c r="BE21" s="119"/>
      <c r="BF21" s="119"/>
      <c r="BI21" s="116"/>
      <c r="BJ21" s="92"/>
      <c r="BK21" s="117"/>
      <c r="BL21" s="117"/>
      <c r="BM21" s="117"/>
      <c r="BN21" s="117"/>
      <c r="BO21" s="117"/>
      <c r="BP21" s="92"/>
      <c r="BQ21" s="117"/>
      <c r="BR21" s="92"/>
      <c r="BS21" s="116"/>
      <c r="BT21" s="116" t="s">
        <v>66</v>
      </c>
      <c r="BU21" s="118"/>
      <c r="BV21" s="116"/>
      <c r="BW21" s="118"/>
      <c r="BX21" s="116"/>
    </row>
    <row r="22" spans="3:58" ht="12.75" hidden="1">
      <c r="C22" s="58">
        <f>COUNT(H22:BG22)</f>
        <v>8</v>
      </c>
      <c r="D22" s="118"/>
      <c r="E22" s="116"/>
      <c r="F22" s="37"/>
      <c r="G22" s="120" t="s">
        <v>67</v>
      </c>
      <c r="H22" s="121">
        <v>1</v>
      </c>
      <c r="I22" s="121">
        <v>2</v>
      </c>
      <c r="J22" s="121">
        <v>3</v>
      </c>
      <c r="K22" s="121">
        <v>4</v>
      </c>
      <c r="L22" s="121">
        <v>5</v>
      </c>
      <c r="M22" s="121">
        <v>6</v>
      </c>
      <c r="N22" s="121">
        <v>7</v>
      </c>
      <c r="O22" s="121"/>
      <c r="P22" s="121">
        <v>8</v>
      </c>
      <c r="Q22" s="121"/>
      <c r="R22" s="121"/>
      <c r="BB22" s="122"/>
      <c r="BC22" s="63"/>
      <c r="BD22" s="63"/>
      <c r="BE22" s="63"/>
      <c r="BF22" s="63"/>
    </row>
    <row r="23" spans="3:58" ht="12.75" hidden="1">
      <c r="C23" s="58"/>
      <c r="D23" s="118"/>
      <c r="E23" s="116"/>
      <c r="F23" s="37"/>
      <c r="G23" s="120" t="s">
        <v>68</v>
      </c>
      <c r="H23" s="121">
        <v>1</v>
      </c>
      <c r="I23" s="121">
        <v>1</v>
      </c>
      <c r="J23" s="121">
        <v>1</v>
      </c>
      <c r="K23" s="121">
        <v>2</v>
      </c>
      <c r="L23" s="121">
        <v>2</v>
      </c>
      <c r="M23" s="121">
        <v>3</v>
      </c>
      <c r="N23" s="121">
        <v>3</v>
      </c>
      <c r="O23" s="121"/>
      <c r="P23" s="121">
        <v>4</v>
      </c>
      <c r="Q23" s="121"/>
      <c r="R23" s="121"/>
      <c r="BB23" s="122"/>
      <c r="BC23" s="63"/>
      <c r="BD23" s="63"/>
      <c r="BE23" s="63"/>
      <c r="BF23" s="63"/>
    </row>
    <row r="24" spans="3:58" ht="12.75" hidden="1">
      <c r="C24" s="58"/>
      <c r="D24" s="116"/>
      <c r="E24" s="116"/>
      <c r="F24" s="37"/>
      <c r="G24" s="120" t="s">
        <v>69</v>
      </c>
      <c r="H24" s="121">
        <v>1</v>
      </c>
      <c r="I24" s="121">
        <v>1</v>
      </c>
      <c r="J24" s="121">
        <v>2</v>
      </c>
      <c r="K24" s="121">
        <v>2</v>
      </c>
      <c r="L24" s="121">
        <v>2</v>
      </c>
      <c r="M24" s="121">
        <v>3</v>
      </c>
      <c r="N24" s="121">
        <v>3</v>
      </c>
      <c r="O24" s="121"/>
      <c r="P24" s="121">
        <v>4</v>
      </c>
      <c r="Q24" s="121"/>
      <c r="R24" s="121"/>
      <c r="BB24" s="122"/>
      <c r="BC24" s="63"/>
      <c r="BD24" s="63"/>
      <c r="BE24" s="63"/>
      <c r="BF24" s="63"/>
    </row>
  </sheetData>
  <sheetProtection selectLockedCells="1"/>
  <mergeCells count="45">
    <mergeCell ref="BV20:BW20"/>
    <mergeCell ref="BY20:BZ20"/>
    <mergeCell ref="BV15:BW15"/>
    <mergeCell ref="BY15:BZ15"/>
    <mergeCell ref="BV16:BW16"/>
    <mergeCell ref="BY16:BZ16"/>
    <mergeCell ref="BV17:BW17"/>
    <mergeCell ref="BY17:BZ17"/>
    <mergeCell ref="BV18:BW18"/>
    <mergeCell ref="BY18:BZ18"/>
    <mergeCell ref="BM4:BM6"/>
    <mergeCell ref="BW5:BX6"/>
    <mergeCell ref="BV19:BW19"/>
    <mergeCell ref="BY19:BZ19"/>
    <mergeCell ref="BX7:BZ7"/>
    <mergeCell ref="BX8:BZ8"/>
    <mergeCell ref="BT5:BV6"/>
    <mergeCell ref="BR14:BU14"/>
    <mergeCell ref="BV1:BX1"/>
    <mergeCell ref="BQ2:BT2"/>
    <mergeCell ref="BV2:BV3"/>
    <mergeCell ref="BW2:BW3"/>
    <mergeCell ref="BX2:BX3"/>
    <mergeCell ref="G4:G6"/>
    <mergeCell ref="P1:R1"/>
    <mergeCell ref="K2:N2"/>
    <mergeCell ref="P2:P3"/>
    <mergeCell ref="Q2:Q3"/>
    <mergeCell ref="R2:R3"/>
    <mergeCell ref="O5:P6"/>
    <mergeCell ref="Q5:R6"/>
    <mergeCell ref="O15:P15"/>
    <mergeCell ref="L16:M16"/>
    <mergeCell ref="L17:M17"/>
    <mergeCell ref="BC6:BG6"/>
    <mergeCell ref="O14:R14"/>
    <mergeCell ref="O19:P19"/>
    <mergeCell ref="O20:P20"/>
    <mergeCell ref="O16:P16"/>
    <mergeCell ref="O17:P17"/>
    <mergeCell ref="O18:P18"/>
    <mergeCell ref="L18:M18"/>
    <mergeCell ref="L19:M19"/>
    <mergeCell ref="L20:M20"/>
    <mergeCell ref="L15:M15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CW22"/>
  <sheetViews>
    <sheetView zoomScale="104" zoomScaleNormal="104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I7" sqref="I7"/>
      <selection pane="bottomRight" activeCell="L28" sqref="L28"/>
    </sheetView>
  </sheetViews>
  <sheetFormatPr defaultColWidth="11.421875" defaultRowHeight="12.75"/>
  <cols>
    <col min="1" max="1" width="6.140625" style="116" hidden="1" customWidth="1"/>
    <col min="2" max="2" width="5.140625" style="116" hidden="1" customWidth="1"/>
    <col min="3" max="3" width="4.140625" style="58" bestFit="1" customWidth="1"/>
    <col min="4" max="4" width="24.421875" style="116" customWidth="1"/>
    <col min="5" max="5" width="4.8515625" style="116" customWidth="1"/>
    <col min="6" max="6" width="7.7109375" style="37" customWidth="1"/>
    <col min="7" max="7" width="33.8515625" style="116" customWidth="1"/>
    <col min="8" max="15" width="5.28125" style="116" customWidth="1"/>
    <col min="16" max="18" width="5.00390625" style="116" customWidth="1"/>
    <col min="19" max="24" width="11.421875" style="0" hidden="1" customWidth="1"/>
    <col min="25" max="53" width="11.421875" style="116" hidden="1" customWidth="1"/>
    <col min="54" max="54" width="9.7109375" style="116" hidden="1" customWidth="1"/>
    <col min="55" max="55" width="5.28125" style="116" customWidth="1"/>
    <col min="56" max="59" width="5.28125" style="116" hidden="1" customWidth="1"/>
    <col min="60" max="60" width="11.421875" style="116" customWidth="1"/>
    <col min="61" max="61" width="4.57421875" style="116" hidden="1" customWidth="1"/>
    <col min="62" max="62" width="22.7109375" style="116" hidden="1" customWidth="1"/>
    <col min="63" max="63" width="3.140625" style="116" hidden="1" customWidth="1"/>
    <col min="64" max="64" width="7.7109375" style="116" hidden="1" customWidth="1"/>
    <col min="65" max="65" width="22.00390625" style="116" hidden="1" customWidth="1"/>
    <col min="66" max="81" width="4.00390625" style="116" hidden="1" customWidth="1"/>
    <col min="82" max="95" width="11.421875" style="116" hidden="1" customWidth="1"/>
    <col min="96" max="100" width="11.421875" style="116" customWidth="1"/>
    <col min="101" max="101" width="0" style="116" hidden="1" customWidth="1"/>
    <col min="102" max="16384" width="11.421875" style="116" customWidth="1"/>
  </cols>
  <sheetData>
    <row r="1" spans="3:101" ht="13.5" thickBot="1">
      <c r="C1" s="123">
        <v>4</v>
      </c>
      <c r="P1" s="4" t="s">
        <v>0</v>
      </c>
      <c r="Q1" s="4"/>
      <c r="R1" s="4"/>
      <c r="BB1" s="5"/>
      <c r="BI1" s="123">
        <v>4</v>
      </c>
      <c r="BL1" s="37"/>
      <c r="BV1" s="4" t="s">
        <v>0</v>
      </c>
      <c r="BW1" s="4"/>
      <c r="BX1" s="4"/>
      <c r="CW1" s="116" t="s">
        <v>121</v>
      </c>
    </row>
    <row r="2" spans="6:101" ht="16.5" customHeight="1" thickBot="1">
      <c r="F2" s="124" t="s">
        <v>2</v>
      </c>
      <c r="G2" s="8" t="s">
        <v>122</v>
      </c>
      <c r="H2" s="116">
        <v>1</v>
      </c>
      <c r="J2" s="125" t="s">
        <v>4</v>
      </c>
      <c r="K2" s="10">
        <f ca="1">TODAY()</f>
        <v>41798</v>
      </c>
      <c r="L2" s="10"/>
      <c r="M2" s="10"/>
      <c r="N2" s="10"/>
      <c r="P2" s="11"/>
      <c r="Q2" s="11"/>
      <c r="R2" s="12"/>
      <c r="BB2" s="13"/>
      <c r="BI2" s="58"/>
      <c r="BL2" s="124" t="s">
        <v>2</v>
      </c>
      <c r="BM2" s="8" t="str">
        <f>G2</f>
        <v>4 -  Sen P40 F M</v>
      </c>
      <c r="BP2" s="125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16" t="s">
        <v>123</v>
      </c>
    </row>
    <row r="3" spans="16:76" ht="13.5" customHeight="1" thickBot="1">
      <c r="P3" s="14"/>
      <c r="Q3" s="14"/>
      <c r="R3" s="15"/>
      <c r="BB3" s="13"/>
      <c r="BI3" s="58"/>
      <c r="BL3" s="37"/>
      <c r="BV3" s="14"/>
      <c r="BW3" s="14"/>
      <c r="BX3" s="15"/>
    </row>
    <row r="4" spans="3:68" ht="13.5" thickBot="1">
      <c r="C4" s="123"/>
      <c r="F4" s="126"/>
      <c r="G4" s="127"/>
      <c r="J4" s="116" t="s">
        <v>8</v>
      </c>
      <c r="BI4" s="123"/>
      <c r="BL4" s="126"/>
      <c r="BM4" s="127"/>
      <c r="BP4" s="116" t="s">
        <v>8</v>
      </c>
    </row>
    <row r="5" spans="6:76" ht="13.5" customHeight="1" thickTop="1">
      <c r="F5" s="126" t="s">
        <v>9</v>
      </c>
      <c r="G5" s="128"/>
      <c r="J5" s="125" t="s">
        <v>10</v>
      </c>
      <c r="O5" s="19" t="s">
        <v>11</v>
      </c>
      <c r="P5" s="20"/>
      <c r="Q5" s="21" t="str">
        <f>LEFT(G2,2)</f>
        <v>4 </v>
      </c>
      <c r="R5" s="22"/>
      <c r="BI5" s="58"/>
      <c r="BL5" s="126" t="s">
        <v>9</v>
      </c>
      <c r="BM5" s="128"/>
      <c r="BP5" s="125" t="s">
        <v>10</v>
      </c>
      <c r="BT5" s="19" t="s">
        <v>11</v>
      </c>
      <c r="BU5" s="19"/>
      <c r="BV5" s="20"/>
      <c r="BW5" s="21" t="str">
        <f>Q5</f>
        <v>4 </v>
      </c>
      <c r="BX5" s="22"/>
    </row>
    <row r="6" spans="7:76" ht="13.5" customHeight="1" thickBot="1">
      <c r="G6" s="129"/>
      <c r="H6" s="125"/>
      <c r="I6" s="125"/>
      <c r="J6" s="125"/>
      <c r="K6" s="125"/>
      <c r="O6" s="19"/>
      <c r="P6" s="20"/>
      <c r="Q6" s="24"/>
      <c r="R6" s="25"/>
      <c r="BC6" s="130"/>
      <c r="BD6" s="130"/>
      <c r="BE6" s="130"/>
      <c r="BF6" s="130"/>
      <c r="BG6" s="130"/>
      <c r="BI6" s="58"/>
      <c r="BL6" s="37"/>
      <c r="BM6" s="129"/>
      <c r="BN6" s="125"/>
      <c r="BO6" s="125"/>
      <c r="BP6" s="125"/>
      <c r="BQ6" s="125"/>
      <c r="BT6" s="19"/>
      <c r="BU6" s="19"/>
      <c r="BV6" s="20"/>
      <c r="BW6" s="24"/>
      <c r="BX6" s="25"/>
    </row>
    <row r="7" spans="54:81" ht="18.75" customHeight="1" thickTop="1">
      <c r="BB7" s="116" t="s">
        <v>124</v>
      </c>
      <c r="BC7" s="131"/>
      <c r="BD7" s="132"/>
      <c r="BE7" s="132"/>
      <c r="BF7" s="132"/>
      <c r="BG7" s="133"/>
      <c r="BI7" s="58"/>
      <c r="BL7" s="37"/>
      <c r="BX7" s="30" t="s">
        <v>124</v>
      </c>
      <c r="BY7" s="31"/>
      <c r="BZ7" s="131"/>
      <c r="CA7" s="132"/>
      <c r="CB7" s="132"/>
      <c r="CC7" s="133"/>
    </row>
    <row r="8" spans="1:81" s="37" customFormat="1" ht="20.25" customHeight="1">
      <c r="A8" s="81" t="s">
        <v>13</v>
      </c>
      <c r="B8" s="81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134" t="s">
        <v>21</v>
      </c>
      <c r="I8" s="134" t="s">
        <v>22</v>
      </c>
      <c r="J8" s="134" t="s">
        <v>27</v>
      </c>
      <c r="K8" s="134" t="s">
        <v>28</v>
      </c>
      <c r="L8" s="134" t="s">
        <v>25</v>
      </c>
      <c r="M8" s="134" t="s">
        <v>24</v>
      </c>
      <c r="BB8" s="37" t="s">
        <v>30</v>
      </c>
      <c r="BC8" s="135"/>
      <c r="BD8" s="136"/>
      <c r="BE8" s="136"/>
      <c r="BF8" s="136"/>
      <c r="BG8" s="137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138" t="s">
        <v>21</v>
      </c>
      <c r="BO8" s="138" t="s">
        <v>22</v>
      </c>
      <c r="BP8" s="138" t="s">
        <v>27</v>
      </c>
      <c r="BQ8" s="138" t="s">
        <v>28</v>
      </c>
      <c r="BR8" s="138" t="s">
        <v>25</v>
      </c>
      <c r="BS8" s="138" t="s">
        <v>24</v>
      </c>
      <c r="BW8" s="30" t="s">
        <v>30</v>
      </c>
      <c r="BX8" s="30"/>
      <c r="BY8" s="31"/>
      <c r="BZ8" s="135"/>
      <c r="CA8" s="136"/>
      <c r="CB8" s="136"/>
      <c r="CC8" s="137"/>
    </row>
    <row r="9" spans="1:81" ht="25.5" customHeight="1">
      <c r="A9" s="45" t="s">
        <v>75</v>
      </c>
      <c r="B9" s="45">
        <v>53</v>
      </c>
      <c r="C9" s="46">
        <f ca="1">OFFSET(C9,6,0)</f>
        <v>1</v>
      </c>
      <c r="D9" s="54" t="s">
        <v>125</v>
      </c>
      <c r="E9" s="45" t="s">
        <v>34</v>
      </c>
      <c r="F9" s="45">
        <v>60</v>
      </c>
      <c r="G9" s="48" t="s">
        <v>126</v>
      </c>
      <c r="H9" s="50" t="s">
        <v>37</v>
      </c>
      <c r="I9" s="49"/>
      <c r="J9" s="50" t="s">
        <v>37</v>
      </c>
      <c r="K9" s="49"/>
      <c r="L9" s="50"/>
      <c r="M9" s="49"/>
      <c r="N9" s="37"/>
      <c r="BC9" s="51"/>
      <c r="BD9" s="52"/>
      <c r="BE9" s="52"/>
      <c r="BF9" s="52"/>
      <c r="BG9" s="53"/>
      <c r="BI9" s="46">
        <f ca="1">OFFSET(BI9,6,0)</f>
        <v>1</v>
      </c>
      <c r="BJ9" s="54" t="str">
        <f aca="true" t="shared" si="0" ref="BJ9:BM12">D9</f>
        <v>DELAHAYE Manon</v>
      </c>
      <c r="BK9" s="54" t="str">
        <f t="shared" si="0"/>
        <v>M</v>
      </c>
      <c r="BL9" s="54">
        <f t="shared" si="0"/>
        <v>60</v>
      </c>
      <c r="BM9" s="54" t="str">
        <f t="shared" si="0"/>
        <v>JUDO CLUB RENAZE</v>
      </c>
      <c r="BN9" s="50"/>
      <c r="BO9" s="49"/>
      <c r="BP9" s="50"/>
      <c r="BQ9" s="49"/>
      <c r="BR9" s="50"/>
      <c r="BS9" s="49"/>
      <c r="BT9" s="37"/>
      <c r="BZ9" s="51"/>
      <c r="CA9" s="52"/>
      <c r="CB9" s="52"/>
      <c r="CC9" s="53"/>
    </row>
    <row r="10" spans="1:81" ht="25.5" customHeight="1">
      <c r="A10" s="45" t="s">
        <v>75</v>
      </c>
      <c r="B10" s="45">
        <v>44</v>
      </c>
      <c r="C10" s="46">
        <f ca="1">OFFSET(C10,6,0)</f>
        <v>2</v>
      </c>
      <c r="D10" s="54" t="s">
        <v>127</v>
      </c>
      <c r="E10" s="45" t="s">
        <v>34</v>
      </c>
      <c r="F10" s="45">
        <v>65</v>
      </c>
      <c r="G10" s="48" t="s">
        <v>128</v>
      </c>
      <c r="H10" s="50" t="s">
        <v>40</v>
      </c>
      <c r="I10" s="49"/>
      <c r="J10" s="49"/>
      <c r="K10" s="50" t="s">
        <v>37</v>
      </c>
      <c r="L10" s="49"/>
      <c r="M10" s="50" t="s">
        <v>40</v>
      </c>
      <c r="N10" s="37"/>
      <c r="BC10" s="51"/>
      <c r="BD10" s="52"/>
      <c r="BE10" s="52"/>
      <c r="BF10" s="52"/>
      <c r="BG10" s="53"/>
      <c r="BI10" s="46">
        <f ca="1">OFFSET(BI10,6,0)</f>
        <v>2</v>
      </c>
      <c r="BJ10" s="54" t="str">
        <f t="shared" si="0"/>
        <v>COURALEAU Margaux</v>
      </c>
      <c r="BK10" s="54" t="str">
        <f t="shared" si="0"/>
        <v>M</v>
      </c>
      <c r="BL10" s="54">
        <f t="shared" si="0"/>
        <v>65</v>
      </c>
      <c r="BM10" s="54" t="str">
        <f t="shared" si="0"/>
        <v>JC NAZAIRIEN</v>
      </c>
      <c r="BN10" s="50"/>
      <c r="BO10" s="49"/>
      <c r="BP10" s="49"/>
      <c r="BQ10" s="50"/>
      <c r="BR10" s="49"/>
      <c r="BS10" s="50"/>
      <c r="BT10" s="37"/>
      <c r="BZ10" s="51"/>
      <c r="CA10" s="52"/>
      <c r="CB10" s="52"/>
      <c r="CC10" s="53"/>
    </row>
    <row r="11" spans="1:81" ht="25.5" customHeight="1">
      <c r="A11" s="45" t="s">
        <v>32</v>
      </c>
      <c r="B11" s="45">
        <v>35</v>
      </c>
      <c r="C11" s="46">
        <f ca="1">OFFSET(C11,6,0)</f>
        <v>3</v>
      </c>
      <c r="D11" s="54" t="s">
        <v>129</v>
      </c>
      <c r="E11" s="45" t="s">
        <v>34</v>
      </c>
      <c r="F11" s="45">
        <v>67</v>
      </c>
      <c r="G11" s="48" t="s">
        <v>118</v>
      </c>
      <c r="H11" s="49"/>
      <c r="I11" s="50" t="s">
        <v>36</v>
      </c>
      <c r="J11" s="50" t="s">
        <v>49</v>
      </c>
      <c r="K11" s="49"/>
      <c r="L11" s="49"/>
      <c r="M11" s="50" t="s">
        <v>88</v>
      </c>
      <c r="N11" s="37"/>
      <c r="BC11" s="51"/>
      <c r="BD11" s="52"/>
      <c r="BE11" s="52"/>
      <c r="BF11" s="52"/>
      <c r="BG11" s="53"/>
      <c r="BI11" s="46">
        <f ca="1">OFFSET(BI11,6,0)</f>
        <v>3</v>
      </c>
      <c r="BJ11" s="54" t="str">
        <f t="shared" si="0"/>
        <v>RENOUX Christelle</v>
      </c>
      <c r="BK11" s="54" t="str">
        <f t="shared" si="0"/>
        <v>M</v>
      </c>
      <c r="BL11" s="54">
        <f t="shared" si="0"/>
        <v>67</v>
      </c>
      <c r="BM11" s="54" t="str">
        <f t="shared" si="0"/>
        <v>C.P.B. RENNES</v>
      </c>
      <c r="BN11" s="49"/>
      <c r="BO11" s="50"/>
      <c r="BP11" s="50"/>
      <c r="BQ11" s="49"/>
      <c r="BR11" s="49"/>
      <c r="BS11" s="50"/>
      <c r="BT11" s="37"/>
      <c r="BZ11" s="51"/>
      <c r="CA11" s="52"/>
      <c r="CB11" s="52"/>
      <c r="CC11" s="53"/>
    </row>
    <row r="12" spans="1:81" ht="25.5" customHeight="1" thickBot="1">
      <c r="A12" s="45" t="s">
        <v>75</v>
      </c>
      <c r="B12" s="45">
        <v>44</v>
      </c>
      <c r="C12" s="46">
        <f ca="1">OFFSET(C12,6,0)</f>
        <v>4</v>
      </c>
      <c r="D12" s="54" t="s">
        <v>130</v>
      </c>
      <c r="E12" s="45" t="s">
        <v>34</v>
      </c>
      <c r="F12" s="45">
        <v>75</v>
      </c>
      <c r="G12" s="48" t="s">
        <v>131</v>
      </c>
      <c r="H12" s="49"/>
      <c r="I12" s="50" t="s">
        <v>40</v>
      </c>
      <c r="J12" s="49"/>
      <c r="K12" s="50" t="s">
        <v>40</v>
      </c>
      <c r="L12" s="50"/>
      <c r="M12" s="49"/>
      <c r="N12" s="119"/>
      <c r="BC12" s="139" t="s">
        <v>40</v>
      </c>
      <c r="BD12" s="56"/>
      <c r="BE12" s="56"/>
      <c r="BF12" s="56"/>
      <c r="BG12" s="57"/>
      <c r="BI12" s="46">
        <f ca="1">OFFSET(BI12,6,0)</f>
        <v>4</v>
      </c>
      <c r="BJ12" s="54" t="str">
        <f t="shared" si="0"/>
        <v>BOUCARD Aurore</v>
      </c>
      <c r="BK12" s="54" t="str">
        <f t="shared" si="0"/>
        <v>M</v>
      </c>
      <c r="BL12" s="54">
        <f t="shared" si="0"/>
        <v>75</v>
      </c>
      <c r="BM12" s="54" t="str">
        <f t="shared" si="0"/>
        <v>JUDO CLUB GUERANDAIS</v>
      </c>
      <c r="BN12" s="49"/>
      <c r="BO12" s="50"/>
      <c r="BP12" s="49"/>
      <c r="BQ12" s="50"/>
      <c r="BR12" s="50"/>
      <c r="BS12" s="49"/>
      <c r="BT12" s="119"/>
      <c r="BZ12" s="139"/>
      <c r="CA12" s="56"/>
      <c r="CB12" s="56"/>
      <c r="CC12" s="57"/>
    </row>
    <row r="13" spans="4:72" ht="40.5" customHeight="1" thickBot="1">
      <c r="D13" s="59"/>
      <c r="E13" s="59"/>
      <c r="F13" s="59"/>
      <c r="G13" s="59"/>
      <c r="H13" s="140"/>
      <c r="I13" s="140"/>
      <c r="J13" s="140"/>
      <c r="K13" s="140"/>
      <c r="L13" s="37"/>
      <c r="M13" s="37"/>
      <c r="N13" s="37"/>
      <c r="BI13" s="58"/>
      <c r="BJ13" s="59"/>
      <c r="BK13" s="59"/>
      <c r="BL13" s="59"/>
      <c r="BM13" s="59"/>
      <c r="BN13" s="141"/>
      <c r="BO13" s="141"/>
      <c r="BP13" s="141"/>
      <c r="BQ13" s="142" t="s">
        <v>51</v>
      </c>
      <c r="BR13" s="142"/>
      <c r="BS13" s="142"/>
      <c r="BT13" s="142"/>
    </row>
    <row r="14" spans="1:78" ht="24" customHeight="1" thickBot="1">
      <c r="A14" s="81" t="s">
        <v>13</v>
      </c>
      <c r="B14" s="81" t="s">
        <v>14</v>
      </c>
      <c r="C14" s="33" t="s">
        <v>15</v>
      </c>
      <c r="D14" s="33" t="s">
        <v>16</v>
      </c>
      <c r="E14" s="34" t="s">
        <v>17</v>
      </c>
      <c r="F14" s="138" t="s">
        <v>52</v>
      </c>
      <c r="G14" s="66" t="s">
        <v>19</v>
      </c>
      <c r="H14" s="77" t="s">
        <v>53</v>
      </c>
      <c r="I14" s="78" t="s">
        <v>54</v>
      </c>
      <c r="J14" s="79" t="s">
        <v>55</v>
      </c>
      <c r="K14" s="143" t="s">
        <v>57</v>
      </c>
      <c r="L14" s="144"/>
      <c r="M14" s="89" t="s">
        <v>58</v>
      </c>
      <c r="N14" s="145" t="s">
        <v>59</v>
      </c>
      <c r="O14" s="91"/>
      <c r="P14" s="37"/>
      <c r="BC14" s="77" t="s">
        <v>60</v>
      </c>
      <c r="BD14" s="78" t="s">
        <v>61</v>
      </c>
      <c r="BE14" s="78" t="s">
        <v>62</v>
      </c>
      <c r="BF14" s="78" t="s">
        <v>63</v>
      </c>
      <c r="BG14" s="79" t="s">
        <v>64</v>
      </c>
      <c r="BI14" s="33" t="s">
        <v>15</v>
      </c>
      <c r="BJ14" s="33" t="s">
        <v>16</v>
      </c>
      <c r="BK14" s="34" t="s">
        <v>17</v>
      </c>
      <c r="BL14" s="138" t="s">
        <v>52</v>
      </c>
      <c r="BM14" s="66" t="s">
        <v>19</v>
      </c>
      <c r="BN14" s="77" t="s">
        <v>53</v>
      </c>
      <c r="BO14" s="78" t="s">
        <v>54</v>
      </c>
      <c r="BP14" s="79" t="s">
        <v>55</v>
      </c>
      <c r="BQ14" s="77" t="s">
        <v>60</v>
      </c>
      <c r="BR14" s="78" t="s">
        <v>61</v>
      </c>
      <c r="BS14" s="78" t="s">
        <v>62</v>
      </c>
      <c r="BT14" s="79" t="s">
        <v>63</v>
      </c>
      <c r="BU14" s="143" t="s">
        <v>57</v>
      </c>
      <c r="BV14" s="144"/>
      <c r="BW14" s="89" t="s">
        <v>58</v>
      </c>
      <c r="BX14" s="146" t="s">
        <v>59</v>
      </c>
      <c r="BY14" s="147"/>
      <c r="BZ14" s="37"/>
    </row>
    <row r="15" spans="1:78" ht="27" customHeight="1">
      <c r="A15" s="45" t="str">
        <f aca="true" ca="1" t="shared" si="1" ref="A15:B18">OFFSET(A15,-6,0)</f>
        <v>PDL</v>
      </c>
      <c r="B15" s="45">
        <f ca="1" t="shared" si="1"/>
        <v>53</v>
      </c>
      <c r="C15" s="81">
        <v>1</v>
      </c>
      <c r="D15" s="82" t="str">
        <f aca="true" ca="1" t="shared" si="2" ref="D15:E18">OFFSET(D15,-6,0)</f>
        <v>DELAHAYE Manon</v>
      </c>
      <c r="E15" s="45" t="str">
        <f ca="1" t="shared" si="2"/>
        <v>M</v>
      </c>
      <c r="F15" s="45">
        <v>87</v>
      </c>
      <c r="G15" s="45" t="str">
        <f ca="1">OFFSET(G15,-6,0)</f>
        <v>JUDO CLUB RENAZE</v>
      </c>
      <c r="H15" s="148">
        <v>10</v>
      </c>
      <c r="I15" s="149">
        <v>10</v>
      </c>
      <c r="J15" s="150"/>
      <c r="K15" s="151">
        <f>SUM(H15:J15,BC15:BG15)</f>
        <v>20</v>
      </c>
      <c r="L15" s="152"/>
      <c r="M15" s="89"/>
      <c r="N15" s="153">
        <f ca="1">SUM(OFFSET(N15,0,-8),OFFSET(N15,0,-3))</f>
        <v>107</v>
      </c>
      <c r="O15" s="154"/>
      <c r="P15" s="37"/>
      <c r="BC15" s="93"/>
      <c r="BD15" s="94"/>
      <c r="BE15" s="94"/>
      <c r="BF15" s="94"/>
      <c r="BG15" s="95"/>
      <c r="BI15" s="81">
        <v>1</v>
      </c>
      <c r="BJ15" s="45" t="str">
        <f>D15</f>
        <v>DELAHAYE Manon</v>
      </c>
      <c r="BK15" s="45" t="str">
        <f ca="1">OFFSET(BK15,-6,0)</f>
        <v>M</v>
      </c>
      <c r="BL15" s="45"/>
      <c r="BM15" s="45" t="str">
        <f ca="1">OFFSET(BM15,-6,0)</f>
        <v>JUDO CLUB RENAZE</v>
      </c>
      <c r="BN15" s="148"/>
      <c r="BO15" s="149"/>
      <c r="BP15" s="150"/>
      <c r="BQ15" s="93"/>
      <c r="BR15" s="94"/>
      <c r="BS15" s="94"/>
      <c r="BT15" s="95"/>
      <c r="BU15" s="151"/>
      <c r="BV15" s="152"/>
      <c r="BW15" s="89"/>
      <c r="BX15" s="145"/>
      <c r="BY15" s="91"/>
      <c r="BZ15" s="37"/>
    </row>
    <row r="16" spans="1:78" ht="27" customHeight="1">
      <c r="A16" s="45" t="str">
        <f ca="1" t="shared" si="1"/>
        <v>PDL</v>
      </c>
      <c r="B16" s="45">
        <f ca="1" t="shared" si="1"/>
        <v>44</v>
      </c>
      <c r="C16" s="81">
        <v>2</v>
      </c>
      <c r="D16" s="45" t="str">
        <f ca="1" t="shared" si="2"/>
        <v>COURALEAU Margaux</v>
      </c>
      <c r="E16" s="45" t="str">
        <f ca="1" t="shared" si="2"/>
        <v>M</v>
      </c>
      <c r="F16" s="45">
        <v>70</v>
      </c>
      <c r="G16" s="45" t="str">
        <f ca="1">OFFSET(G16,-6,0)</f>
        <v>JC NAZAIRIEN</v>
      </c>
      <c r="H16" s="97">
        <v>0</v>
      </c>
      <c r="I16" s="98">
        <v>10</v>
      </c>
      <c r="J16" s="99">
        <v>0</v>
      </c>
      <c r="K16" s="100">
        <f>SUM(H16:J16,BC16:BG16)</f>
        <v>10</v>
      </c>
      <c r="L16" s="101"/>
      <c r="M16" s="89"/>
      <c r="N16" s="145">
        <f ca="1">SUM(OFFSET(N16,0,-8),OFFSET(N16,0,-3))</f>
        <v>80</v>
      </c>
      <c r="O16" s="91"/>
      <c r="P16" s="37"/>
      <c r="BC16" s="102"/>
      <c r="BD16" s="103"/>
      <c r="BE16" s="103"/>
      <c r="BF16" s="103"/>
      <c r="BG16" s="104"/>
      <c r="BI16" s="81">
        <v>2</v>
      </c>
      <c r="BJ16" s="45" t="str">
        <f>D16</f>
        <v>COURALEAU Margaux</v>
      </c>
      <c r="BK16" s="45" t="str">
        <f ca="1">OFFSET(BK16,-6,0)</f>
        <v>M</v>
      </c>
      <c r="BL16" s="45"/>
      <c r="BM16" s="45" t="str">
        <f ca="1">OFFSET(BM16,-6,0)</f>
        <v>JC NAZAIRIEN</v>
      </c>
      <c r="BN16" s="97"/>
      <c r="BO16" s="98"/>
      <c r="BP16" s="99"/>
      <c r="BQ16" s="102"/>
      <c r="BR16" s="103"/>
      <c r="BS16" s="103"/>
      <c r="BT16" s="104"/>
      <c r="BU16" s="100"/>
      <c r="BV16" s="101"/>
      <c r="BW16" s="89"/>
      <c r="BX16" s="145"/>
      <c r="BY16" s="91"/>
      <c r="BZ16" s="37"/>
    </row>
    <row r="17" spans="1:78" ht="27" customHeight="1">
      <c r="A17" s="45" t="str">
        <f ca="1" t="shared" si="1"/>
        <v>BRE</v>
      </c>
      <c r="B17" s="45">
        <f ca="1" t="shared" si="1"/>
        <v>35</v>
      </c>
      <c r="C17" s="81">
        <v>3</v>
      </c>
      <c r="D17" s="45" t="str">
        <f ca="1" t="shared" si="2"/>
        <v>RENOUX Christelle</v>
      </c>
      <c r="E17" s="45" t="str">
        <f ca="1" t="shared" si="2"/>
        <v>M</v>
      </c>
      <c r="F17" s="45">
        <v>50</v>
      </c>
      <c r="G17" s="45" t="str">
        <f ca="1">OFFSET(G17,-6,0)</f>
        <v>C.P.B. RENNES</v>
      </c>
      <c r="H17" s="97">
        <v>10</v>
      </c>
      <c r="I17" s="98">
        <v>0</v>
      </c>
      <c r="J17" s="99">
        <v>10</v>
      </c>
      <c r="K17" s="100">
        <f>SUM(H17:J17,BC17:BG17)</f>
        <v>20</v>
      </c>
      <c r="L17" s="101"/>
      <c r="M17" s="89"/>
      <c r="N17" s="145">
        <f ca="1">SUM(OFFSET(N17,0,-8),OFFSET(N17,0,-3))</f>
        <v>70</v>
      </c>
      <c r="O17" s="91"/>
      <c r="P17" s="37"/>
      <c r="BC17" s="102"/>
      <c r="BD17" s="103"/>
      <c r="BE17" s="103"/>
      <c r="BF17" s="103"/>
      <c r="BG17" s="104"/>
      <c r="BI17" s="81">
        <v>3</v>
      </c>
      <c r="BJ17" s="45" t="str">
        <f>D17</f>
        <v>RENOUX Christelle</v>
      </c>
      <c r="BK17" s="45" t="str">
        <f ca="1">OFFSET(BK17,-6,0)</f>
        <v>M</v>
      </c>
      <c r="BL17" s="45"/>
      <c r="BM17" s="45" t="str">
        <f ca="1">OFFSET(BM17,-6,0)</f>
        <v>C.P.B. RENNES</v>
      </c>
      <c r="BN17" s="97"/>
      <c r="BO17" s="98"/>
      <c r="BP17" s="99"/>
      <c r="BQ17" s="102"/>
      <c r="BR17" s="103"/>
      <c r="BS17" s="103"/>
      <c r="BT17" s="104"/>
      <c r="BU17" s="100"/>
      <c r="BV17" s="101"/>
      <c r="BW17" s="89"/>
      <c r="BX17" s="145"/>
      <c r="BY17" s="91"/>
      <c r="BZ17" s="37"/>
    </row>
    <row r="18" spans="1:78" ht="27" customHeight="1" thickBot="1">
      <c r="A18" s="45" t="str">
        <f ca="1" t="shared" si="1"/>
        <v>PDL</v>
      </c>
      <c r="B18" s="45">
        <f ca="1" t="shared" si="1"/>
        <v>44</v>
      </c>
      <c r="C18" s="81">
        <v>4</v>
      </c>
      <c r="D18" s="45" t="str">
        <f ca="1" t="shared" si="2"/>
        <v>BOUCARD Aurore</v>
      </c>
      <c r="E18" s="45" t="str">
        <f ca="1" t="shared" si="2"/>
        <v>M</v>
      </c>
      <c r="F18" s="45">
        <v>54</v>
      </c>
      <c r="G18" s="45" t="str">
        <f ca="1">OFFSET(G18,-6,0)</f>
        <v>JUDO CLUB GUERANDAIS</v>
      </c>
      <c r="H18" s="107">
        <v>0</v>
      </c>
      <c r="I18" s="109">
        <v>0</v>
      </c>
      <c r="J18" s="110"/>
      <c r="K18" s="111">
        <f>SUM(H18:J18,BC18:BG18)</f>
        <v>0</v>
      </c>
      <c r="L18" s="112"/>
      <c r="M18" s="89"/>
      <c r="N18" s="145">
        <f ca="1">SUM(OFFSET(N18,0,-8),OFFSET(N18,0,-3))</f>
        <v>54</v>
      </c>
      <c r="O18" s="91"/>
      <c r="P18" s="37"/>
      <c r="BC18" s="155">
        <v>0</v>
      </c>
      <c r="BD18" s="114"/>
      <c r="BE18" s="114"/>
      <c r="BF18" s="114"/>
      <c r="BG18" s="115"/>
      <c r="BI18" s="81">
        <v>4</v>
      </c>
      <c r="BJ18" s="45" t="str">
        <f>D18</f>
        <v>BOUCARD Aurore</v>
      </c>
      <c r="BK18" s="45" t="str">
        <f ca="1">OFFSET(BK18,-6,0)</f>
        <v>M</v>
      </c>
      <c r="BL18" s="45"/>
      <c r="BM18" s="45" t="str">
        <f ca="1">OFFSET(BM18,-6,0)</f>
        <v>JUDO CLUB GUERANDAIS</v>
      </c>
      <c r="BN18" s="107"/>
      <c r="BO18" s="109"/>
      <c r="BP18" s="110"/>
      <c r="BQ18" s="155"/>
      <c r="BR18" s="114"/>
      <c r="BS18" s="114"/>
      <c r="BT18" s="115"/>
      <c r="BU18" s="111"/>
      <c r="BV18" s="112"/>
      <c r="BW18" s="89"/>
      <c r="BX18" s="145"/>
      <c r="BY18" s="91"/>
      <c r="BZ18" s="37"/>
    </row>
    <row r="19" spans="3:74" ht="12.75">
      <c r="C19" s="116"/>
      <c r="D19" s="117"/>
      <c r="E19" s="117"/>
      <c r="F19" s="117"/>
      <c r="G19" s="117"/>
      <c r="I19" s="116" t="s">
        <v>66</v>
      </c>
      <c r="J19" s="117"/>
      <c r="K19" s="117"/>
      <c r="L19" s="117"/>
      <c r="M19" s="156"/>
      <c r="N19" s="156"/>
      <c r="O19" s="156"/>
      <c r="P19" s="156"/>
      <c r="BJ19" s="117"/>
      <c r="BK19" s="117"/>
      <c r="BL19" s="117"/>
      <c r="BM19" s="117"/>
      <c r="BO19" s="116" t="s">
        <v>66</v>
      </c>
      <c r="BP19" s="117"/>
      <c r="BQ19" s="117"/>
      <c r="BR19" s="117"/>
      <c r="BS19" s="156"/>
      <c r="BT19" s="156"/>
      <c r="BU19" s="156"/>
      <c r="BV19" s="156"/>
    </row>
    <row r="20" spans="3:56" ht="12.75" hidden="1">
      <c r="C20" s="58">
        <f>COUNT(H20:BG20)</f>
        <v>0</v>
      </c>
      <c r="G20" s="120" t="s">
        <v>67</v>
      </c>
      <c r="H20" s="121"/>
      <c r="I20" s="121"/>
      <c r="J20" s="121"/>
      <c r="K20" s="121"/>
      <c r="L20" s="121"/>
      <c r="M20" s="121"/>
      <c r="N20" s="157"/>
      <c r="O20" s="157"/>
      <c r="P20" s="157"/>
      <c r="Q20" s="157"/>
      <c r="R20" s="157"/>
      <c r="BB20" s="157"/>
      <c r="BC20" s="157"/>
      <c r="BD20" s="157"/>
    </row>
    <row r="21" spans="3:56" ht="12.75" hidden="1">
      <c r="C21" s="116"/>
      <c r="G21" s="120" t="s">
        <v>68</v>
      </c>
      <c r="H21" s="121"/>
      <c r="I21" s="121"/>
      <c r="J21" s="121"/>
      <c r="K21" s="121"/>
      <c r="L21" s="121"/>
      <c r="M21" s="121"/>
      <c r="N21" s="157"/>
      <c r="O21" s="157"/>
      <c r="P21" s="157"/>
      <c r="Q21" s="157"/>
      <c r="R21" s="157"/>
      <c r="BB21" s="157"/>
      <c r="BC21" s="157"/>
      <c r="BD21" s="157"/>
    </row>
    <row r="22" spans="7:56" ht="12.75" hidden="1">
      <c r="G22" s="120" t="s">
        <v>69</v>
      </c>
      <c r="H22" s="121"/>
      <c r="I22" s="121"/>
      <c r="J22" s="121"/>
      <c r="K22" s="121"/>
      <c r="L22" s="121"/>
      <c r="M22" s="121"/>
      <c r="N22" s="157"/>
      <c r="O22" s="157"/>
      <c r="P22" s="157"/>
      <c r="Q22" s="157"/>
      <c r="R22" s="157"/>
      <c r="BB22" s="157"/>
      <c r="BC22" s="157"/>
      <c r="BD22" s="157"/>
    </row>
  </sheetData>
  <sheetProtection selectLockedCells="1"/>
  <mergeCells count="41">
    <mergeCell ref="P1:R1"/>
    <mergeCell ref="K17:L17"/>
    <mergeCell ref="K18:L18"/>
    <mergeCell ref="K14:L14"/>
    <mergeCell ref="N14:O14"/>
    <mergeCell ref="K15:L15"/>
    <mergeCell ref="K16:L16"/>
    <mergeCell ref="N18:O18"/>
    <mergeCell ref="N15:O15"/>
    <mergeCell ref="N16:O16"/>
    <mergeCell ref="G4:G6"/>
    <mergeCell ref="K2:N2"/>
    <mergeCell ref="P2:P3"/>
    <mergeCell ref="Q2:Q3"/>
    <mergeCell ref="O5:P6"/>
    <mergeCell ref="Q5:R6"/>
    <mergeCell ref="BM4:BM6"/>
    <mergeCell ref="BW5:BX6"/>
    <mergeCell ref="R2:R3"/>
    <mergeCell ref="BC6:BG6"/>
    <mergeCell ref="N17:O17"/>
    <mergeCell ref="H13:K13"/>
    <mergeCell ref="BU15:BV15"/>
    <mergeCell ref="BX15:BY15"/>
    <mergeCell ref="BU16:BV16"/>
    <mergeCell ref="BX16:BY16"/>
    <mergeCell ref="BU17:BV17"/>
    <mergeCell ref="BX17:BY17"/>
    <mergeCell ref="BV1:BX1"/>
    <mergeCell ref="BQ2:BT2"/>
    <mergeCell ref="BV2:BV3"/>
    <mergeCell ref="BW2:BW3"/>
    <mergeCell ref="BX2:BX3"/>
    <mergeCell ref="BU18:BV18"/>
    <mergeCell ref="BX18:BY18"/>
    <mergeCell ref="BT5:BV6"/>
    <mergeCell ref="BX7:BY7"/>
    <mergeCell ref="BW8:BY8"/>
    <mergeCell ref="BQ13:BT13"/>
    <mergeCell ref="BU14:BV14"/>
    <mergeCell ref="BX14:BY14"/>
  </mergeCells>
  <printOptions horizontalCentered="1"/>
  <pageMargins left="0.1968503937007874" right="0.1968503937007874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CW24"/>
  <sheetViews>
    <sheetView zoomScale="101" zoomScaleNormal="101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8" sqref="C8"/>
      <selection pane="bottomRight" activeCell="P28" sqref="P28"/>
    </sheetView>
  </sheetViews>
  <sheetFormatPr defaultColWidth="11.421875" defaultRowHeight="12.75"/>
  <cols>
    <col min="1" max="1" width="6.140625" style="1" hidden="1" customWidth="1"/>
    <col min="2" max="2" width="5.140625" style="1" hidden="1" customWidth="1"/>
    <col min="3" max="3" width="4.2812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18" width="5.28125" style="1" customWidth="1"/>
    <col min="19" max="24" width="11.421875" style="0" hidden="1" customWidth="1"/>
    <col min="25" max="53" width="11.421875" style="1" hidden="1" customWidth="1"/>
    <col min="54" max="54" width="10.57421875" style="1" hidden="1" customWidth="1"/>
    <col min="55" max="59" width="4.8515625" style="1" hidden="1" customWidth="1"/>
    <col min="60" max="60" width="11.421875" style="1" customWidth="1"/>
    <col min="61" max="61" width="4.57421875" style="1" hidden="1" customWidth="1"/>
    <col min="62" max="62" width="22.7109375" style="1" hidden="1" customWidth="1"/>
    <col min="63" max="63" width="3.140625" style="1" hidden="1" customWidth="1"/>
    <col min="64" max="64" width="7.7109375" style="1" hidden="1" customWidth="1"/>
    <col min="65" max="65" width="22.00390625" style="1" hidden="1" customWidth="1"/>
    <col min="66" max="76" width="4.00390625" style="1" hidden="1" customWidth="1"/>
    <col min="77" max="77" width="4.8515625" style="1" hidden="1" customWidth="1"/>
    <col min="78" max="82" width="4.00390625" style="1" hidden="1" customWidth="1"/>
    <col min="83" max="95" width="11.421875" style="1" hidden="1" customWidth="1"/>
    <col min="96" max="100" width="11.421875" style="1" customWidth="1"/>
    <col min="101" max="101" width="11.421875" style="1" hidden="1" customWidth="1"/>
    <col min="102" max="16384" width="11.421875" style="1" customWidth="1"/>
  </cols>
  <sheetData>
    <row r="1" spans="3:101" ht="13.5" thickBot="1">
      <c r="C1" s="2">
        <v>5</v>
      </c>
      <c r="P1" s="4" t="s">
        <v>0</v>
      </c>
      <c r="Q1" s="4"/>
      <c r="R1" s="4"/>
      <c r="BB1" s="5"/>
      <c r="BI1" s="2">
        <v>5</v>
      </c>
      <c r="BL1" s="3"/>
      <c r="BV1" s="4" t="s">
        <v>0</v>
      </c>
      <c r="BW1" s="4"/>
      <c r="BX1" s="4"/>
      <c r="CW1" s="1" t="s">
        <v>1</v>
      </c>
    </row>
    <row r="2" spans="6:101" ht="16.5" customHeight="1" thickBot="1">
      <c r="F2" s="7" t="s">
        <v>2</v>
      </c>
      <c r="G2" s="8" t="s">
        <v>132</v>
      </c>
      <c r="H2" s="1">
        <v>1</v>
      </c>
      <c r="J2" s="9" t="s">
        <v>4</v>
      </c>
      <c r="K2" s="10">
        <f ca="1">TODAY()</f>
        <v>41798</v>
      </c>
      <c r="L2" s="10"/>
      <c r="M2" s="10"/>
      <c r="N2" s="10"/>
      <c r="P2" s="11"/>
      <c r="Q2" s="11"/>
      <c r="R2" s="12"/>
      <c r="BB2" s="13"/>
      <c r="BI2" s="6"/>
      <c r="BL2" s="7" t="s">
        <v>2</v>
      </c>
      <c r="BM2" s="8" t="str">
        <f>G2</f>
        <v>5 -  J1 J2 J3 F M</v>
      </c>
      <c r="BP2" s="9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" t="s">
        <v>7</v>
      </c>
    </row>
    <row r="3" spans="16:76" ht="13.5" customHeight="1" thickBot="1">
      <c r="P3" s="14"/>
      <c r="Q3" s="14"/>
      <c r="R3" s="15"/>
      <c r="BB3" s="13"/>
      <c r="BI3" s="6"/>
      <c r="BL3" s="3"/>
      <c r="BV3" s="14"/>
      <c r="BW3" s="14"/>
      <c r="BX3" s="15"/>
    </row>
    <row r="4" spans="6:68" ht="13.5" thickBot="1">
      <c r="F4" s="16"/>
      <c r="G4" s="17"/>
      <c r="J4" s="1" t="s">
        <v>8</v>
      </c>
      <c r="BI4" s="6"/>
      <c r="BL4" s="16"/>
      <c r="BM4" s="17"/>
      <c r="BP4" s="1" t="s">
        <v>8</v>
      </c>
    </row>
    <row r="5" spans="6:76" ht="13.5" customHeight="1" thickTop="1">
      <c r="F5" s="16" t="s">
        <v>9</v>
      </c>
      <c r="G5" s="18"/>
      <c r="J5" s="9" t="s">
        <v>10</v>
      </c>
      <c r="O5" s="19" t="s">
        <v>11</v>
      </c>
      <c r="P5" s="20"/>
      <c r="Q5" s="21" t="str">
        <f>LEFT(G2,2)</f>
        <v>5 </v>
      </c>
      <c r="R5" s="22"/>
      <c r="BI5" s="6"/>
      <c r="BL5" s="16" t="s">
        <v>9</v>
      </c>
      <c r="BM5" s="18"/>
      <c r="BP5" s="9" t="s">
        <v>10</v>
      </c>
      <c r="BT5" s="19" t="s">
        <v>11</v>
      </c>
      <c r="BU5" s="19"/>
      <c r="BV5" s="20"/>
      <c r="BW5" s="21" t="str">
        <f>Q5</f>
        <v>5 </v>
      </c>
      <c r="BX5" s="22"/>
    </row>
    <row r="6" spans="7:76" ht="13.5" customHeight="1" thickBot="1">
      <c r="G6" s="23"/>
      <c r="H6" s="9"/>
      <c r="I6" s="9"/>
      <c r="J6" s="9"/>
      <c r="K6" s="9"/>
      <c r="O6" s="19"/>
      <c r="P6" s="20"/>
      <c r="Q6" s="24"/>
      <c r="R6" s="25"/>
      <c r="BC6" s="26"/>
      <c r="BD6" s="26"/>
      <c r="BE6" s="26"/>
      <c r="BF6" s="26"/>
      <c r="BG6" s="26"/>
      <c r="BI6" s="6"/>
      <c r="BL6" s="3"/>
      <c r="BM6" s="23"/>
      <c r="BN6" s="9"/>
      <c r="BO6" s="9"/>
      <c r="BP6" s="9"/>
      <c r="BQ6" s="9"/>
      <c r="BT6" s="19"/>
      <c r="BU6" s="19"/>
      <c r="BV6" s="20"/>
      <c r="BW6" s="24"/>
      <c r="BX6" s="25"/>
    </row>
    <row r="7" spans="54:82" ht="19.5" customHeight="1" thickTop="1">
      <c r="BB7" s="1" t="s">
        <v>12</v>
      </c>
      <c r="BC7" s="27"/>
      <c r="BD7" s="28"/>
      <c r="BE7" s="28"/>
      <c r="BF7" s="28"/>
      <c r="BG7" s="29"/>
      <c r="BI7" s="6"/>
      <c r="BL7" s="3"/>
      <c r="BX7" s="30" t="s">
        <v>12</v>
      </c>
      <c r="BY7" s="30"/>
      <c r="BZ7" s="31"/>
      <c r="CA7" s="27"/>
      <c r="CB7" s="28"/>
      <c r="CC7" s="28"/>
      <c r="CD7" s="29"/>
    </row>
    <row r="8" spans="1:82" s="38" customFormat="1" ht="20.25" customHeight="1">
      <c r="A8" s="32" t="s">
        <v>13</v>
      </c>
      <c r="B8" s="32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134" t="s">
        <v>20</v>
      </c>
      <c r="I8" s="134" t="s">
        <v>21</v>
      </c>
      <c r="J8" s="134" t="s">
        <v>22</v>
      </c>
      <c r="K8" s="134" t="s">
        <v>23</v>
      </c>
      <c r="L8" s="134" t="s">
        <v>24</v>
      </c>
      <c r="M8" s="134" t="s">
        <v>25</v>
      </c>
      <c r="N8" s="134" t="s">
        <v>26</v>
      </c>
      <c r="O8" s="134" t="s">
        <v>27</v>
      </c>
      <c r="P8" s="134" t="s">
        <v>28</v>
      </c>
      <c r="Q8" s="134" t="s">
        <v>29</v>
      </c>
      <c r="R8" s="37"/>
      <c r="BB8" s="37" t="s">
        <v>30</v>
      </c>
      <c r="BC8" s="39"/>
      <c r="BD8" s="40"/>
      <c r="BE8" s="40"/>
      <c r="BF8" s="40"/>
      <c r="BG8" s="41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42" t="s">
        <v>20</v>
      </c>
      <c r="BO8" s="42" t="s">
        <v>21</v>
      </c>
      <c r="BP8" s="42" t="s">
        <v>22</v>
      </c>
      <c r="BQ8" s="42" t="s">
        <v>23</v>
      </c>
      <c r="BR8" s="42" t="s">
        <v>24</v>
      </c>
      <c r="BS8" s="42" t="s">
        <v>25</v>
      </c>
      <c r="BT8" s="42" t="s">
        <v>26</v>
      </c>
      <c r="BU8" s="42" t="s">
        <v>27</v>
      </c>
      <c r="BV8" s="42" t="s">
        <v>28</v>
      </c>
      <c r="BW8" s="42" t="s">
        <v>29</v>
      </c>
      <c r="BX8" s="43" t="s">
        <v>30</v>
      </c>
      <c r="BY8" s="44"/>
      <c r="BZ8" s="31"/>
      <c r="CA8" s="39"/>
      <c r="CB8" s="40"/>
      <c r="CC8" s="40"/>
      <c r="CD8" s="41"/>
    </row>
    <row r="9" spans="1:82" ht="24" customHeight="1">
      <c r="A9" s="45" t="s">
        <v>75</v>
      </c>
      <c r="B9" s="45">
        <v>49</v>
      </c>
      <c r="C9" s="46">
        <f ca="1">OFFSET(C9,7,0)</f>
        <v>1</v>
      </c>
      <c r="D9" s="54" t="s">
        <v>133</v>
      </c>
      <c r="E9" s="45" t="s">
        <v>34</v>
      </c>
      <c r="F9" s="45">
        <v>50</v>
      </c>
      <c r="G9" s="48" t="s">
        <v>134</v>
      </c>
      <c r="H9" s="49"/>
      <c r="I9" s="50" t="s">
        <v>46</v>
      </c>
      <c r="J9" s="49"/>
      <c r="K9" s="50"/>
      <c r="L9" s="49"/>
      <c r="M9" s="50"/>
      <c r="N9" s="49"/>
      <c r="O9" s="50"/>
      <c r="P9" s="49"/>
      <c r="Q9" s="49"/>
      <c r="R9" s="37"/>
      <c r="BB9" s="37"/>
      <c r="BC9" s="51"/>
      <c r="BD9" s="52"/>
      <c r="BE9" s="52"/>
      <c r="BF9" s="52"/>
      <c r="BG9" s="53"/>
      <c r="BI9" s="46">
        <f ca="1">OFFSET(BI9,7,0)</f>
        <v>1</v>
      </c>
      <c r="BJ9" s="54" t="str">
        <f aca="true" t="shared" si="0" ref="BJ9:BM13">D9</f>
        <v>CHARRIER Manon</v>
      </c>
      <c r="BK9" s="54" t="str">
        <f t="shared" si="0"/>
        <v>M</v>
      </c>
      <c r="BL9" s="54">
        <f t="shared" si="0"/>
        <v>50</v>
      </c>
      <c r="BM9" s="54" t="str">
        <f t="shared" si="0"/>
        <v>EVRE JUDO ST PIERRE LE MAY</v>
      </c>
      <c r="BN9" s="49"/>
      <c r="BO9" s="50"/>
      <c r="BP9" s="49"/>
      <c r="BQ9" s="50"/>
      <c r="BR9" s="49"/>
      <c r="BS9" s="50"/>
      <c r="BT9" s="49"/>
      <c r="BU9" s="50"/>
      <c r="BV9" s="49"/>
      <c r="BW9" s="49"/>
      <c r="BX9" s="37"/>
      <c r="BY9" s="37"/>
      <c r="CA9" s="51"/>
      <c r="CB9" s="52"/>
      <c r="CC9" s="52"/>
      <c r="CD9" s="53"/>
    </row>
    <row r="10" spans="1:82" ht="24" customHeight="1">
      <c r="A10" s="45" t="s">
        <v>72</v>
      </c>
      <c r="B10" s="45">
        <v>18</v>
      </c>
      <c r="C10" s="46">
        <f ca="1">OFFSET(C10,7,0)</f>
        <v>2</v>
      </c>
      <c r="D10" s="54" t="s">
        <v>135</v>
      </c>
      <c r="E10" s="45" t="s">
        <v>34</v>
      </c>
      <c r="F10" s="45">
        <v>51</v>
      </c>
      <c r="G10" s="48" t="s">
        <v>136</v>
      </c>
      <c r="H10" s="49"/>
      <c r="I10" s="50" t="s">
        <v>40</v>
      </c>
      <c r="J10" s="49"/>
      <c r="K10" s="49"/>
      <c r="L10" s="50" t="s">
        <v>36</v>
      </c>
      <c r="M10" s="49"/>
      <c r="N10" s="50" t="s">
        <v>49</v>
      </c>
      <c r="O10" s="49"/>
      <c r="P10" s="50"/>
      <c r="Q10" s="49"/>
      <c r="R10" s="37"/>
      <c r="BB10" s="37"/>
      <c r="BC10" s="51"/>
      <c r="BD10" s="52"/>
      <c r="BE10" s="52"/>
      <c r="BF10" s="52"/>
      <c r="BG10" s="53"/>
      <c r="BI10" s="46">
        <f ca="1">OFFSET(BI10,7,0)</f>
        <v>2</v>
      </c>
      <c r="BJ10" s="54" t="str">
        <f t="shared" si="0"/>
        <v>BENZALLAT Samia</v>
      </c>
      <c r="BK10" s="54" t="str">
        <f t="shared" si="0"/>
        <v>M</v>
      </c>
      <c r="BL10" s="54">
        <f t="shared" si="0"/>
        <v>51</v>
      </c>
      <c r="BM10" s="54" t="str">
        <f t="shared" si="0"/>
        <v>SAINT DOULCHARD JUDO CLUB</v>
      </c>
      <c r="BN10" s="49"/>
      <c r="BO10" s="50"/>
      <c r="BP10" s="49"/>
      <c r="BQ10" s="49"/>
      <c r="BR10" s="50"/>
      <c r="BS10" s="49"/>
      <c r="BT10" s="50"/>
      <c r="BU10" s="49"/>
      <c r="BV10" s="50"/>
      <c r="BW10" s="49"/>
      <c r="BX10" s="37"/>
      <c r="BY10" s="37"/>
      <c r="CA10" s="51"/>
      <c r="CB10" s="52"/>
      <c r="CC10" s="52"/>
      <c r="CD10" s="53"/>
    </row>
    <row r="11" spans="1:82" ht="24" customHeight="1">
      <c r="A11" s="45" t="s">
        <v>75</v>
      </c>
      <c r="B11" s="45">
        <v>72</v>
      </c>
      <c r="C11" s="46">
        <f ca="1">OFFSET(C11,7,0)</f>
        <v>3</v>
      </c>
      <c r="D11" s="54" t="s">
        <v>137</v>
      </c>
      <c r="E11" s="45" t="s">
        <v>34</v>
      </c>
      <c r="F11" s="45">
        <v>51</v>
      </c>
      <c r="G11" s="48" t="s">
        <v>138</v>
      </c>
      <c r="H11" s="49"/>
      <c r="I11" s="49"/>
      <c r="J11" s="50" t="s">
        <v>40</v>
      </c>
      <c r="K11" s="49"/>
      <c r="L11" s="50" t="s">
        <v>40</v>
      </c>
      <c r="M11" s="49"/>
      <c r="N11" s="49"/>
      <c r="O11" s="50"/>
      <c r="P11" s="49"/>
      <c r="Q11" s="50"/>
      <c r="R11" s="37"/>
      <c r="BB11" s="37"/>
      <c r="BC11" s="51"/>
      <c r="BD11" s="52"/>
      <c r="BE11" s="52"/>
      <c r="BF11" s="52"/>
      <c r="BG11" s="53"/>
      <c r="BI11" s="46">
        <f ca="1">OFFSET(BI11,7,0)</f>
        <v>3</v>
      </c>
      <c r="BJ11" s="54" t="str">
        <f t="shared" si="0"/>
        <v>COSNET Charlene</v>
      </c>
      <c r="BK11" s="54" t="str">
        <f t="shared" si="0"/>
        <v>M</v>
      </c>
      <c r="BL11" s="54">
        <f t="shared" si="0"/>
        <v>51</v>
      </c>
      <c r="BM11" s="54" t="str">
        <f t="shared" si="0"/>
        <v>JC CHAMPAGNE CONLINOISE</v>
      </c>
      <c r="BN11" s="49"/>
      <c r="BO11" s="49"/>
      <c r="BP11" s="50"/>
      <c r="BQ11" s="49"/>
      <c r="BR11" s="50"/>
      <c r="BS11" s="49"/>
      <c r="BT11" s="49"/>
      <c r="BU11" s="50"/>
      <c r="BV11" s="49"/>
      <c r="BW11" s="50"/>
      <c r="BX11" s="37"/>
      <c r="BY11" s="37"/>
      <c r="CA11" s="51"/>
      <c r="CB11" s="52"/>
      <c r="CC11" s="52"/>
      <c r="CD11" s="53"/>
    </row>
    <row r="12" spans="1:82" ht="24" customHeight="1">
      <c r="A12" s="45" t="s">
        <v>32</v>
      </c>
      <c r="B12" s="45">
        <v>35</v>
      </c>
      <c r="C12" s="46">
        <f ca="1">OFFSET(C12,7,0)</f>
        <v>4</v>
      </c>
      <c r="D12" s="54" t="s">
        <v>139</v>
      </c>
      <c r="E12" s="45" t="s">
        <v>34</v>
      </c>
      <c r="F12" s="45">
        <v>57</v>
      </c>
      <c r="G12" s="48" t="s">
        <v>43</v>
      </c>
      <c r="H12" s="50" t="s">
        <v>40</v>
      </c>
      <c r="I12" s="49"/>
      <c r="J12" s="50" t="s">
        <v>46</v>
      </c>
      <c r="K12" s="49"/>
      <c r="L12" s="49"/>
      <c r="M12" s="50"/>
      <c r="N12" s="49"/>
      <c r="O12" s="49"/>
      <c r="P12" s="50"/>
      <c r="Q12" s="49"/>
      <c r="R12" s="37"/>
      <c r="BB12" s="37"/>
      <c r="BC12" s="51"/>
      <c r="BD12" s="52"/>
      <c r="BE12" s="52"/>
      <c r="BF12" s="52"/>
      <c r="BG12" s="53"/>
      <c r="BI12" s="46">
        <f ca="1">OFFSET(BI12,7,0)</f>
        <v>4</v>
      </c>
      <c r="BJ12" s="54" t="str">
        <f t="shared" si="0"/>
        <v>PAPAIL Jessica</v>
      </c>
      <c r="BK12" s="54" t="str">
        <f t="shared" si="0"/>
        <v>M</v>
      </c>
      <c r="BL12" s="54">
        <f t="shared" si="0"/>
        <v>57</v>
      </c>
      <c r="BM12" s="54" t="str">
        <f t="shared" si="0"/>
        <v>J C DES MARCHES DE BRETAGNE</v>
      </c>
      <c r="BN12" s="50"/>
      <c r="BO12" s="49"/>
      <c r="BP12" s="50"/>
      <c r="BQ12" s="49"/>
      <c r="BR12" s="49"/>
      <c r="BS12" s="50"/>
      <c r="BT12" s="49"/>
      <c r="BU12" s="49"/>
      <c r="BV12" s="50"/>
      <c r="BW12" s="49"/>
      <c r="BX12" s="37"/>
      <c r="BY12" s="37"/>
      <c r="CA12" s="51"/>
      <c r="CB12" s="52"/>
      <c r="CC12" s="52"/>
      <c r="CD12" s="53"/>
    </row>
    <row r="13" spans="1:82" ht="24" customHeight="1" thickBot="1">
      <c r="A13" s="45" t="s">
        <v>75</v>
      </c>
      <c r="B13" s="45">
        <v>49</v>
      </c>
      <c r="C13" s="46">
        <f ca="1">OFFSET(C13,7,0)</f>
        <v>5</v>
      </c>
      <c r="D13" s="54" t="s">
        <v>140</v>
      </c>
      <c r="E13" s="45" t="s">
        <v>34</v>
      </c>
      <c r="F13" s="45">
        <v>60</v>
      </c>
      <c r="G13" s="48" t="s">
        <v>141</v>
      </c>
      <c r="H13" s="50" t="s">
        <v>36</v>
      </c>
      <c r="I13" s="49"/>
      <c r="J13" s="49"/>
      <c r="K13" s="50"/>
      <c r="L13" s="49"/>
      <c r="M13" s="49"/>
      <c r="N13" s="50" t="s">
        <v>36</v>
      </c>
      <c r="O13" s="49"/>
      <c r="P13" s="49"/>
      <c r="Q13" s="50"/>
      <c r="R13" s="37"/>
      <c r="BB13" s="37"/>
      <c r="BC13" s="55"/>
      <c r="BD13" s="56"/>
      <c r="BE13" s="56"/>
      <c r="BF13" s="56"/>
      <c r="BG13" s="57"/>
      <c r="BI13" s="46">
        <f ca="1">OFFSET(BI13,7,0)</f>
        <v>5</v>
      </c>
      <c r="BJ13" s="54" t="str">
        <f t="shared" si="0"/>
        <v>BERNE Eloise</v>
      </c>
      <c r="BK13" s="54" t="str">
        <f t="shared" si="0"/>
        <v>M</v>
      </c>
      <c r="BL13" s="54">
        <f t="shared" si="0"/>
        <v>60</v>
      </c>
      <c r="BM13" s="54" t="str">
        <f t="shared" si="0"/>
        <v>JUDO CLUB LES ROSIERS/LOIRE</v>
      </c>
      <c r="BN13" s="50"/>
      <c r="BO13" s="49"/>
      <c r="BP13" s="49"/>
      <c r="BQ13" s="50"/>
      <c r="BR13" s="49"/>
      <c r="BS13" s="49"/>
      <c r="BT13" s="50"/>
      <c r="BU13" s="49"/>
      <c r="BV13" s="49"/>
      <c r="BW13" s="50"/>
      <c r="BX13" s="37"/>
      <c r="BY13" s="37"/>
      <c r="CA13" s="55"/>
      <c r="CB13" s="56"/>
      <c r="CC13" s="56"/>
      <c r="CD13" s="57"/>
    </row>
    <row r="14" spans="3:76" ht="26.25" customHeight="1" thickBot="1">
      <c r="C14" s="58"/>
      <c r="D14" s="59"/>
      <c r="E14" s="59"/>
      <c r="F14" s="59"/>
      <c r="G14" s="59"/>
      <c r="H14" s="37"/>
      <c r="I14" s="37"/>
      <c r="J14" s="37"/>
      <c r="K14" s="37"/>
      <c r="L14" s="60"/>
      <c r="M14" s="60"/>
      <c r="N14" s="60"/>
      <c r="O14" s="61"/>
      <c r="P14" s="61"/>
      <c r="Q14" s="61"/>
      <c r="R14" s="61"/>
      <c r="BB14" s="62"/>
      <c r="BC14" s="63"/>
      <c r="BI14" s="58"/>
      <c r="BJ14" s="59"/>
      <c r="BK14" s="59"/>
      <c r="BL14" s="59"/>
      <c r="BM14" s="59"/>
      <c r="BN14" s="37"/>
      <c r="BO14" s="37"/>
      <c r="BP14" s="37"/>
      <c r="BQ14" s="37"/>
      <c r="BR14" s="64" t="s">
        <v>51</v>
      </c>
      <c r="BS14" s="64"/>
      <c r="BT14" s="64"/>
      <c r="BU14" s="64"/>
      <c r="BV14" s="65"/>
      <c r="BW14" s="65"/>
      <c r="BX14" s="65"/>
    </row>
    <row r="15" spans="1:79" ht="29.25" customHeight="1" thickBot="1">
      <c r="A15" s="32" t="s">
        <v>13</v>
      </c>
      <c r="B15" s="32" t="s">
        <v>14</v>
      </c>
      <c r="C15" s="33" t="s">
        <v>15</v>
      </c>
      <c r="D15" s="33" t="s">
        <v>16</v>
      </c>
      <c r="E15" s="34" t="s">
        <v>17</v>
      </c>
      <c r="F15" s="42" t="s">
        <v>52</v>
      </c>
      <c r="G15" s="66" t="s">
        <v>19</v>
      </c>
      <c r="H15" s="67" t="s">
        <v>53</v>
      </c>
      <c r="I15" s="68" t="s">
        <v>54</v>
      </c>
      <c r="J15" s="68" t="s">
        <v>55</v>
      </c>
      <c r="K15" s="69" t="s">
        <v>56</v>
      </c>
      <c r="L15" s="70" t="s">
        <v>57</v>
      </c>
      <c r="M15" s="71"/>
      <c r="N15" s="72" t="s">
        <v>58</v>
      </c>
      <c r="O15" s="73" t="s">
        <v>59</v>
      </c>
      <c r="P15" s="74"/>
      <c r="Q15" s="75"/>
      <c r="R15" s="76"/>
      <c r="BB15" s="76"/>
      <c r="BC15" s="77" t="s">
        <v>60</v>
      </c>
      <c r="BD15" s="78" t="s">
        <v>61</v>
      </c>
      <c r="BE15" s="78" t="s">
        <v>62</v>
      </c>
      <c r="BF15" s="78" t="s">
        <v>63</v>
      </c>
      <c r="BG15" s="79" t="s">
        <v>64</v>
      </c>
      <c r="BI15" s="33" t="s">
        <v>15</v>
      </c>
      <c r="BJ15" s="33" t="s">
        <v>16</v>
      </c>
      <c r="BK15" s="34" t="s">
        <v>17</v>
      </c>
      <c r="BL15" s="42" t="s">
        <v>52</v>
      </c>
      <c r="BM15" s="66" t="s">
        <v>19</v>
      </c>
      <c r="BN15" s="67" t="s">
        <v>53</v>
      </c>
      <c r="BO15" s="68" t="s">
        <v>54</v>
      </c>
      <c r="BP15" s="68" t="s">
        <v>55</v>
      </c>
      <c r="BQ15" s="69" t="s">
        <v>56</v>
      </c>
      <c r="BR15" s="77" t="s">
        <v>60</v>
      </c>
      <c r="BS15" s="78" t="s">
        <v>61</v>
      </c>
      <c r="BT15" s="78" t="s">
        <v>62</v>
      </c>
      <c r="BU15" s="79" t="s">
        <v>63</v>
      </c>
      <c r="BV15" s="80" t="s">
        <v>57</v>
      </c>
      <c r="BW15" s="71"/>
      <c r="BX15" s="72" t="s">
        <v>58</v>
      </c>
      <c r="BY15" s="73" t="s">
        <v>59</v>
      </c>
      <c r="BZ15" s="74"/>
      <c r="CA15" s="75"/>
    </row>
    <row r="16" spans="1:79" ht="27" customHeight="1">
      <c r="A16" s="45" t="str">
        <f aca="true" ca="1" t="shared" si="1" ref="A16:B20">OFFSET(A16,-7,0)</f>
        <v>PDL</v>
      </c>
      <c r="B16" s="45">
        <f ca="1" t="shared" si="1"/>
        <v>49</v>
      </c>
      <c r="C16" s="81">
        <v>1</v>
      </c>
      <c r="D16" s="82" t="str">
        <f aca="true" ca="1" t="shared" si="2" ref="D16:E20">OFFSET(D16,-7,0)</f>
        <v>CHARRIER Manon</v>
      </c>
      <c r="E16" s="45" t="str">
        <f ca="1" t="shared" si="2"/>
        <v>M</v>
      </c>
      <c r="F16" s="45">
        <v>90</v>
      </c>
      <c r="G16" s="83" t="str">
        <f ca="1">OFFSET(G16,-7,0)</f>
        <v>EVRE JUDO ST PIERRE LE MAY</v>
      </c>
      <c r="H16" s="84">
        <v>10</v>
      </c>
      <c r="I16" s="85">
        <v>0</v>
      </c>
      <c r="J16" s="85"/>
      <c r="K16" s="86">
        <v>0</v>
      </c>
      <c r="L16" s="87">
        <f>SUM(H16:K16,BC16:BG16)</f>
        <v>10</v>
      </c>
      <c r="M16" s="88"/>
      <c r="N16" s="89"/>
      <c r="O16" s="90">
        <f ca="1">SUM(OFFSET(O16,0,-9),OFFSET(O16,0,-3))</f>
        <v>100</v>
      </c>
      <c r="P16" s="154"/>
      <c r="Q16" s="3"/>
      <c r="R16" s="92"/>
      <c r="BB16" s="92"/>
      <c r="BC16" s="93"/>
      <c r="BD16" s="94"/>
      <c r="BE16" s="94"/>
      <c r="BF16" s="94"/>
      <c r="BG16" s="95"/>
      <c r="BI16" s="81">
        <v>1</v>
      </c>
      <c r="BJ16" s="45" t="str">
        <f aca="true" t="shared" si="3" ref="BJ16:BM20">D16</f>
        <v>CHARRIER Manon</v>
      </c>
      <c r="BK16" s="45" t="str">
        <f t="shared" si="3"/>
        <v>M</v>
      </c>
      <c r="BL16" s="45">
        <f t="shared" si="3"/>
        <v>90</v>
      </c>
      <c r="BM16" s="45" t="str">
        <f t="shared" si="3"/>
        <v>EVRE JUDO ST PIERRE LE MAY</v>
      </c>
      <c r="BN16" s="84"/>
      <c r="BO16" s="85"/>
      <c r="BP16" s="85"/>
      <c r="BQ16" s="86"/>
      <c r="BR16" s="93"/>
      <c r="BS16" s="94"/>
      <c r="BT16" s="94"/>
      <c r="BU16" s="95"/>
      <c r="BV16" s="87"/>
      <c r="BW16" s="88"/>
      <c r="BX16" s="89"/>
      <c r="BY16" s="96"/>
      <c r="BZ16" s="91"/>
      <c r="CA16" s="3"/>
    </row>
    <row r="17" spans="1:80" ht="27" customHeight="1">
      <c r="A17" s="45" t="str">
        <f ca="1" t="shared" si="1"/>
        <v>TBO</v>
      </c>
      <c r="B17" s="45">
        <f ca="1" t="shared" si="1"/>
        <v>18</v>
      </c>
      <c r="C17" s="81">
        <v>2</v>
      </c>
      <c r="D17" s="45" t="str">
        <f ca="1" t="shared" si="2"/>
        <v>BENZALLAT Samia</v>
      </c>
      <c r="E17" s="45" t="str">
        <f ca="1" t="shared" si="2"/>
        <v>M</v>
      </c>
      <c r="F17" s="45">
        <v>54</v>
      </c>
      <c r="G17" s="83" t="str">
        <f ca="1">OFFSET(G17,-7,0)</f>
        <v>SAINT DOULCHARD JUDO CLUB</v>
      </c>
      <c r="H17" s="97">
        <v>0</v>
      </c>
      <c r="I17" s="98">
        <v>10</v>
      </c>
      <c r="J17" s="98">
        <v>0</v>
      </c>
      <c r="K17" s="99"/>
      <c r="L17" s="100">
        <f>SUM(H17:K17,BC17:BG17)</f>
        <v>10</v>
      </c>
      <c r="M17" s="101"/>
      <c r="N17" s="89"/>
      <c r="O17" s="96">
        <f ca="1">SUM(OFFSET(O17,0,-9),OFFSET(O17,0,-3))</f>
        <v>64</v>
      </c>
      <c r="P17" s="91"/>
      <c r="Q17" s="3"/>
      <c r="R17" s="92"/>
      <c r="BB17" s="92"/>
      <c r="BC17" s="102"/>
      <c r="BD17" s="103"/>
      <c r="BE17" s="103"/>
      <c r="BF17" s="103"/>
      <c r="BG17" s="104"/>
      <c r="BI17" s="81">
        <v>2</v>
      </c>
      <c r="BJ17" s="45" t="str">
        <f t="shared" si="3"/>
        <v>BENZALLAT Samia</v>
      </c>
      <c r="BK17" s="45" t="str">
        <f t="shared" si="3"/>
        <v>M</v>
      </c>
      <c r="BL17" s="45">
        <f t="shared" si="3"/>
        <v>54</v>
      </c>
      <c r="BM17" s="45" t="str">
        <f t="shared" si="3"/>
        <v>SAINT DOULCHARD JUDO CLUB</v>
      </c>
      <c r="BN17" s="97"/>
      <c r="BO17" s="98"/>
      <c r="BP17" s="98"/>
      <c r="BQ17" s="99"/>
      <c r="BR17" s="102"/>
      <c r="BS17" s="103"/>
      <c r="BT17" s="103"/>
      <c r="BU17" s="104"/>
      <c r="BV17" s="100"/>
      <c r="BW17" s="101"/>
      <c r="BX17" s="89"/>
      <c r="BY17" s="96"/>
      <c r="BZ17" s="91"/>
      <c r="CA17" s="3"/>
      <c r="CB17" s="92"/>
    </row>
    <row r="18" spans="1:80" ht="27" customHeight="1">
      <c r="A18" s="45" t="str">
        <f ca="1" t="shared" si="1"/>
        <v>PDL</v>
      </c>
      <c r="B18" s="45">
        <f ca="1" t="shared" si="1"/>
        <v>72</v>
      </c>
      <c r="C18" s="81">
        <v>3</v>
      </c>
      <c r="D18" s="45" t="str">
        <f ca="1" t="shared" si="2"/>
        <v>COSNET Charlene</v>
      </c>
      <c r="E18" s="45" t="str">
        <f ca="1" t="shared" si="2"/>
        <v>M</v>
      </c>
      <c r="F18" s="45">
        <v>30</v>
      </c>
      <c r="G18" s="83" t="str">
        <f ca="1">OFFSET(G18,-7,0)</f>
        <v>JC CHAMPAGNE CONLINOISE</v>
      </c>
      <c r="H18" s="97">
        <v>0</v>
      </c>
      <c r="I18" s="98">
        <v>0</v>
      </c>
      <c r="J18" s="98"/>
      <c r="K18" s="99"/>
      <c r="L18" s="100">
        <f>SUM(H18:K18,BC18:BG18)</f>
        <v>0</v>
      </c>
      <c r="M18" s="101"/>
      <c r="N18" s="89"/>
      <c r="O18" s="96">
        <f ca="1">SUM(OFFSET(O18,0,-9),OFFSET(O18,0,-3))</f>
        <v>30</v>
      </c>
      <c r="P18" s="91"/>
      <c r="Q18" s="37"/>
      <c r="R18" s="37"/>
      <c r="BB18" s="37"/>
      <c r="BC18" s="102"/>
      <c r="BD18" s="103"/>
      <c r="BE18" s="103"/>
      <c r="BF18" s="103"/>
      <c r="BG18" s="104"/>
      <c r="BI18" s="81">
        <v>3</v>
      </c>
      <c r="BJ18" s="45" t="str">
        <f t="shared" si="3"/>
        <v>COSNET Charlene</v>
      </c>
      <c r="BK18" s="45" t="str">
        <f t="shared" si="3"/>
        <v>M</v>
      </c>
      <c r="BL18" s="45">
        <f t="shared" si="3"/>
        <v>30</v>
      </c>
      <c r="BM18" s="45" t="str">
        <f t="shared" si="3"/>
        <v>JC CHAMPAGNE CONLINOISE</v>
      </c>
      <c r="BN18" s="97"/>
      <c r="BO18" s="98"/>
      <c r="BP18" s="98"/>
      <c r="BQ18" s="99"/>
      <c r="BR18" s="102"/>
      <c r="BS18" s="103"/>
      <c r="BT18" s="103"/>
      <c r="BU18" s="104"/>
      <c r="BV18" s="100"/>
      <c r="BW18" s="101"/>
      <c r="BX18" s="89"/>
      <c r="BY18" s="96"/>
      <c r="BZ18" s="91"/>
      <c r="CA18" s="37"/>
      <c r="CB18" s="37"/>
    </row>
    <row r="19" spans="1:80" ht="27" customHeight="1">
      <c r="A19" s="45" t="str">
        <f ca="1" t="shared" si="1"/>
        <v>BRE</v>
      </c>
      <c r="B19" s="45">
        <f ca="1" t="shared" si="1"/>
        <v>35</v>
      </c>
      <c r="C19" s="81">
        <v>4</v>
      </c>
      <c r="D19" s="82" t="str">
        <f ca="1" t="shared" si="2"/>
        <v>PAPAIL Jessica</v>
      </c>
      <c r="E19" s="45" t="str">
        <f ca="1" t="shared" si="2"/>
        <v>M</v>
      </c>
      <c r="F19" s="45">
        <v>94</v>
      </c>
      <c r="G19" s="83" t="str">
        <f ca="1">OFFSET(G19,-7,0)</f>
        <v>J C DES MARCHES DE BRETAGNE</v>
      </c>
      <c r="H19" s="97">
        <v>0</v>
      </c>
      <c r="I19" s="105">
        <v>10</v>
      </c>
      <c r="J19" s="98"/>
      <c r="K19" s="106"/>
      <c r="L19" s="100">
        <f>SUM(H19:K19,BC19:BG19)</f>
        <v>10</v>
      </c>
      <c r="M19" s="101"/>
      <c r="N19" s="89"/>
      <c r="O19" s="90">
        <f ca="1">SUM(OFFSET(O19,0,-9),OFFSET(O19,0,-3))</f>
        <v>104</v>
      </c>
      <c r="P19" s="154"/>
      <c r="Q19" s="37"/>
      <c r="R19" s="3"/>
      <c r="BB19" s="3"/>
      <c r="BC19" s="102"/>
      <c r="BD19" s="103"/>
      <c r="BE19" s="103"/>
      <c r="BF19" s="103"/>
      <c r="BG19" s="104"/>
      <c r="BI19" s="81">
        <v>4</v>
      </c>
      <c r="BJ19" s="45" t="str">
        <f t="shared" si="3"/>
        <v>PAPAIL Jessica</v>
      </c>
      <c r="BK19" s="45" t="str">
        <f t="shared" si="3"/>
        <v>M</v>
      </c>
      <c r="BL19" s="45">
        <f t="shared" si="3"/>
        <v>94</v>
      </c>
      <c r="BM19" s="45" t="str">
        <f t="shared" si="3"/>
        <v>J C DES MARCHES DE BRETAGNE</v>
      </c>
      <c r="BN19" s="97"/>
      <c r="BO19" s="105"/>
      <c r="BP19" s="98"/>
      <c r="BQ19" s="106"/>
      <c r="BR19" s="102"/>
      <c r="BS19" s="103"/>
      <c r="BT19" s="103"/>
      <c r="BU19" s="104"/>
      <c r="BV19" s="100"/>
      <c r="BW19" s="101"/>
      <c r="BX19" s="89"/>
      <c r="BY19" s="96"/>
      <c r="BZ19" s="91"/>
      <c r="CA19" s="37"/>
      <c r="CB19" s="3"/>
    </row>
    <row r="20" spans="1:80" ht="27" customHeight="1" thickBot="1">
      <c r="A20" s="45" t="str">
        <f ca="1" t="shared" si="1"/>
        <v>PDL</v>
      </c>
      <c r="B20" s="45">
        <f ca="1" t="shared" si="1"/>
        <v>49</v>
      </c>
      <c r="C20" s="81">
        <v>5</v>
      </c>
      <c r="D20" s="82" t="str">
        <f ca="1" t="shared" si="2"/>
        <v>BERNE Eloise</v>
      </c>
      <c r="E20" s="45" t="str">
        <f ca="1" t="shared" si="2"/>
        <v>M</v>
      </c>
      <c r="F20" s="45">
        <v>87</v>
      </c>
      <c r="G20" s="83" t="str">
        <f ca="1">OFFSET(G20,-7,0)</f>
        <v>JUDO CLUB LES ROSIERS/LOIRE</v>
      </c>
      <c r="H20" s="107">
        <v>10</v>
      </c>
      <c r="I20" s="108">
        <v>10</v>
      </c>
      <c r="J20" s="109"/>
      <c r="K20" s="110"/>
      <c r="L20" s="111">
        <f>SUM(H20:K20,BC20:BG20)</f>
        <v>20</v>
      </c>
      <c r="M20" s="112"/>
      <c r="N20" s="89"/>
      <c r="O20" s="90">
        <f ca="1">SUM(OFFSET(O20,0,-9),OFFSET(O20,0,-3))</f>
        <v>107</v>
      </c>
      <c r="P20" s="154"/>
      <c r="Q20" s="37"/>
      <c r="R20" s="37"/>
      <c r="BB20" s="37"/>
      <c r="BC20" s="113"/>
      <c r="BD20" s="114"/>
      <c r="BE20" s="114"/>
      <c r="BF20" s="114"/>
      <c r="BG20" s="115"/>
      <c r="BI20" s="81">
        <v>5</v>
      </c>
      <c r="BJ20" s="45" t="str">
        <f t="shared" si="3"/>
        <v>BERNE Eloise</v>
      </c>
      <c r="BK20" s="45" t="str">
        <f t="shared" si="3"/>
        <v>M</v>
      </c>
      <c r="BL20" s="45">
        <f t="shared" si="3"/>
        <v>87</v>
      </c>
      <c r="BM20" s="45" t="str">
        <f t="shared" si="3"/>
        <v>JUDO CLUB LES ROSIERS/LOIRE</v>
      </c>
      <c r="BN20" s="107"/>
      <c r="BO20" s="108"/>
      <c r="BP20" s="109"/>
      <c r="BQ20" s="110"/>
      <c r="BR20" s="113"/>
      <c r="BS20" s="114"/>
      <c r="BT20" s="114"/>
      <c r="BU20" s="115"/>
      <c r="BV20" s="111"/>
      <c r="BW20" s="112"/>
      <c r="BX20" s="89"/>
      <c r="BY20" s="96"/>
      <c r="BZ20" s="91"/>
      <c r="CA20" s="37"/>
      <c r="CB20" s="37"/>
    </row>
    <row r="21" spans="3:76" ht="12.75">
      <c r="C21" s="116"/>
      <c r="D21" s="92"/>
      <c r="E21" s="117"/>
      <c r="F21" s="117"/>
      <c r="G21" s="117"/>
      <c r="H21" s="117"/>
      <c r="I21" s="117"/>
      <c r="J21" s="92"/>
      <c r="K21" s="117"/>
      <c r="L21" s="92"/>
      <c r="M21" s="116"/>
      <c r="N21" s="116" t="s">
        <v>66</v>
      </c>
      <c r="O21" s="118"/>
      <c r="P21" s="116"/>
      <c r="Q21" s="118"/>
      <c r="R21" s="116"/>
      <c r="BB21" s="116"/>
      <c r="BC21" s="119"/>
      <c r="BD21" s="119"/>
      <c r="BE21" s="119"/>
      <c r="BF21" s="119"/>
      <c r="BI21" s="116"/>
      <c r="BJ21" s="92"/>
      <c r="BK21" s="117"/>
      <c r="BL21" s="117"/>
      <c r="BM21" s="117"/>
      <c r="BN21" s="117"/>
      <c r="BO21" s="117"/>
      <c r="BP21" s="92"/>
      <c r="BQ21" s="117"/>
      <c r="BR21" s="92"/>
      <c r="BS21" s="116"/>
      <c r="BT21" s="116" t="s">
        <v>66</v>
      </c>
      <c r="BU21" s="118"/>
      <c r="BV21" s="116"/>
      <c r="BW21" s="118"/>
      <c r="BX21" s="116"/>
    </row>
    <row r="22" spans="3:58" ht="12.75" hidden="1">
      <c r="C22" s="58">
        <f>COUNT(H22:BG22)</f>
        <v>0</v>
      </c>
      <c r="D22" s="118"/>
      <c r="E22" s="116"/>
      <c r="F22" s="37"/>
      <c r="G22" s="120" t="s">
        <v>67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BB22" s="122"/>
      <c r="BC22" s="63"/>
      <c r="BD22" s="63"/>
      <c r="BE22" s="63"/>
      <c r="BF22" s="63"/>
    </row>
    <row r="23" spans="3:58" ht="12.75" hidden="1">
      <c r="C23" s="58"/>
      <c r="D23" s="118"/>
      <c r="E23" s="116"/>
      <c r="F23" s="37"/>
      <c r="G23" s="120" t="s">
        <v>68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BB23" s="122"/>
      <c r="BC23" s="63"/>
      <c r="BD23" s="63"/>
      <c r="BE23" s="63"/>
      <c r="BF23" s="63"/>
    </row>
    <row r="24" spans="3:58" ht="12.75" hidden="1">
      <c r="C24" s="58"/>
      <c r="D24" s="116"/>
      <c r="E24" s="116"/>
      <c r="F24" s="37"/>
      <c r="G24" s="120" t="s">
        <v>69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BB24" s="122"/>
      <c r="BC24" s="63"/>
      <c r="BD24" s="63"/>
      <c r="BE24" s="63"/>
      <c r="BF24" s="63"/>
    </row>
  </sheetData>
  <sheetProtection selectLockedCells="1"/>
  <mergeCells count="45">
    <mergeCell ref="L18:M18"/>
    <mergeCell ref="L19:M19"/>
    <mergeCell ref="L20:M20"/>
    <mergeCell ref="L15:M15"/>
    <mergeCell ref="O19:P19"/>
    <mergeCell ref="O20:P20"/>
    <mergeCell ref="O16:P16"/>
    <mergeCell ref="O17:P17"/>
    <mergeCell ref="O18:P18"/>
    <mergeCell ref="O15:P15"/>
    <mergeCell ref="L16:M16"/>
    <mergeCell ref="L17:M17"/>
    <mergeCell ref="BC6:BG6"/>
    <mergeCell ref="O14:R14"/>
    <mergeCell ref="G4:G6"/>
    <mergeCell ref="P1:R1"/>
    <mergeCell ref="K2:N2"/>
    <mergeCell ref="P2:P3"/>
    <mergeCell ref="Q2:Q3"/>
    <mergeCell ref="R2:R3"/>
    <mergeCell ref="O5:P6"/>
    <mergeCell ref="Q5:R6"/>
    <mergeCell ref="BV1:BX1"/>
    <mergeCell ref="BQ2:BT2"/>
    <mergeCell ref="BV2:BV3"/>
    <mergeCell ref="BW2:BW3"/>
    <mergeCell ref="BX2:BX3"/>
    <mergeCell ref="BM4:BM6"/>
    <mergeCell ref="BW5:BX6"/>
    <mergeCell ref="BV19:BW19"/>
    <mergeCell ref="BY19:BZ19"/>
    <mergeCell ref="BX7:BZ7"/>
    <mergeCell ref="BX8:BZ8"/>
    <mergeCell ref="BT5:BV6"/>
    <mergeCell ref="BR14:BU14"/>
    <mergeCell ref="BV20:BW20"/>
    <mergeCell ref="BY20:BZ20"/>
    <mergeCell ref="BV15:BW15"/>
    <mergeCell ref="BY15:BZ15"/>
    <mergeCell ref="BV16:BW16"/>
    <mergeCell ref="BY16:BZ16"/>
    <mergeCell ref="BV17:BW17"/>
    <mergeCell ref="BY17:BZ17"/>
    <mergeCell ref="BV18:BW18"/>
    <mergeCell ref="BY18:BZ18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2"/>
  <sheetViews>
    <sheetView zoomScale="104" zoomScaleNormal="104" workbookViewId="0" topLeftCell="A7">
      <pane xSplit="7" ySplit="2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N18" activeCellId="1" sqref="D18 N18:O18"/>
    </sheetView>
  </sheetViews>
  <sheetFormatPr defaultColWidth="11.421875" defaultRowHeight="12.75"/>
  <cols>
    <col min="1" max="1" width="6.140625" style="116" hidden="1" customWidth="1"/>
    <col min="2" max="2" width="5.140625" style="116" hidden="1" customWidth="1"/>
    <col min="3" max="3" width="4.140625" style="58" bestFit="1" customWidth="1"/>
    <col min="4" max="4" width="24.421875" style="116" customWidth="1"/>
    <col min="5" max="5" width="4.8515625" style="116" customWidth="1"/>
    <col min="6" max="6" width="7.7109375" style="37" customWidth="1"/>
    <col min="7" max="7" width="33.8515625" style="116" customWidth="1"/>
    <col min="8" max="15" width="5.28125" style="116" customWidth="1"/>
    <col min="16" max="18" width="5.00390625" style="116" customWidth="1"/>
    <col min="19" max="24" width="11.421875" style="0" hidden="1" customWidth="1"/>
    <col min="25" max="53" width="11.421875" style="116" hidden="1" customWidth="1"/>
    <col min="54" max="54" width="9.7109375" style="116" hidden="1" customWidth="1"/>
    <col min="55" max="59" width="5.28125" style="116" hidden="1" customWidth="1"/>
    <col min="60" max="60" width="11.421875" style="116" customWidth="1"/>
    <col min="61" max="61" width="4.57421875" style="116" hidden="1" customWidth="1"/>
    <col min="62" max="62" width="22.7109375" style="116" hidden="1" customWidth="1"/>
    <col min="63" max="63" width="3.140625" style="116" hidden="1" customWidth="1"/>
    <col min="64" max="64" width="7.7109375" style="116" hidden="1" customWidth="1"/>
    <col min="65" max="65" width="22.00390625" style="116" hidden="1" customWidth="1"/>
    <col min="66" max="81" width="4.00390625" style="116" hidden="1" customWidth="1"/>
    <col min="82" max="82" width="11.421875" style="116" customWidth="1"/>
    <col min="83" max="95" width="11.421875" style="116" hidden="1" customWidth="1"/>
    <col min="96" max="100" width="11.421875" style="116" customWidth="1"/>
    <col min="101" max="101" width="0" style="116" hidden="1" customWidth="1"/>
    <col min="102" max="16384" width="11.421875" style="116" customWidth="1"/>
  </cols>
  <sheetData>
    <row r="1" spans="3:101" ht="13.5" thickBot="1">
      <c r="C1" s="123">
        <v>4</v>
      </c>
      <c r="P1" s="4" t="s">
        <v>0</v>
      </c>
      <c r="Q1" s="4"/>
      <c r="R1" s="4"/>
      <c r="BB1" s="5"/>
      <c r="BI1" s="123">
        <v>4</v>
      </c>
      <c r="BL1" s="37"/>
      <c r="BV1" s="4" t="s">
        <v>0</v>
      </c>
      <c r="BW1" s="4"/>
      <c r="BX1" s="4"/>
      <c r="CW1" s="116" t="s">
        <v>121</v>
      </c>
    </row>
    <row r="2" spans="6:101" ht="16.5" customHeight="1" thickBot="1">
      <c r="F2" s="124" t="s">
        <v>2</v>
      </c>
      <c r="G2" s="8" t="s">
        <v>142</v>
      </c>
      <c r="H2" s="116">
        <v>1</v>
      </c>
      <c r="J2" s="125" t="s">
        <v>4</v>
      </c>
      <c r="K2" s="10">
        <f ca="1">TODAY()</f>
        <v>41798</v>
      </c>
      <c r="L2" s="10"/>
      <c r="M2" s="10"/>
      <c r="N2" s="10"/>
      <c r="P2" s="11" t="s">
        <v>143</v>
      </c>
      <c r="Q2" s="11" t="s">
        <v>5</v>
      </c>
      <c r="R2" s="12"/>
      <c r="BB2" s="13"/>
      <c r="BI2" s="58"/>
      <c r="BL2" s="124" t="s">
        <v>2</v>
      </c>
      <c r="BM2" s="8" t="str">
        <f>G2</f>
        <v>6 -  J1 J2 J3 F M</v>
      </c>
      <c r="BP2" s="125" t="s">
        <v>4</v>
      </c>
      <c r="BQ2" s="10">
        <f ca="1">TODAY()</f>
        <v>41798</v>
      </c>
      <c r="BR2" s="10"/>
      <c r="BS2" s="10"/>
      <c r="BT2" s="10"/>
      <c r="BV2" s="11"/>
      <c r="BW2" s="11"/>
      <c r="BX2" s="12"/>
      <c r="CW2" s="116" t="s">
        <v>123</v>
      </c>
    </row>
    <row r="3" spans="16:76" ht="13.5" customHeight="1" thickBot="1">
      <c r="P3" s="14"/>
      <c r="Q3" s="14"/>
      <c r="R3" s="15"/>
      <c r="BB3" s="13"/>
      <c r="BI3" s="58"/>
      <c r="BL3" s="37"/>
      <c r="BV3" s="14"/>
      <c r="BW3" s="14"/>
      <c r="BX3" s="15"/>
    </row>
    <row r="4" spans="3:68" ht="13.5" thickBot="1">
      <c r="C4" s="123"/>
      <c r="F4" s="126"/>
      <c r="G4" s="127"/>
      <c r="J4" s="116" t="s">
        <v>8</v>
      </c>
      <c r="BI4" s="123"/>
      <c r="BL4" s="126"/>
      <c r="BM4" s="127"/>
      <c r="BP4" s="116" t="s">
        <v>8</v>
      </c>
    </row>
    <row r="5" spans="6:76" ht="13.5" customHeight="1" thickTop="1">
      <c r="F5" s="126" t="s">
        <v>9</v>
      </c>
      <c r="G5" s="128"/>
      <c r="J5" s="125" t="s">
        <v>10</v>
      </c>
      <c r="O5" s="19" t="s">
        <v>11</v>
      </c>
      <c r="P5" s="158"/>
      <c r="Q5" s="159" t="str">
        <f>LEFT(G2,2)</f>
        <v>6 </v>
      </c>
      <c r="R5" s="160"/>
      <c r="BI5" s="58"/>
      <c r="BL5" s="126" t="s">
        <v>9</v>
      </c>
      <c r="BM5" s="128"/>
      <c r="BP5" s="125" t="s">
        <v>10</v>
      </c>
      <c r="BT5" s="19" t="s">
        <v>11</v>
      </c>
      <c r="BU5" s="19"/>
      <c r="BV5" s="158"/>
      <c r="BW5" s="159" t="str">
        <f>Q5</f>
        <v>6 </v>
      </c>
      <c r="BX5" s="160"/>
    </row>
    <row r="6" spans="7:76" ht="13.5" customHeight="1" thickBot="1">
      <c r="G6" s="129"/>
      <c r="H6" s="125"/>
      <c r="I6" s="125"/>
      <c r="J6" s="125"/>
      <c r="K6" s="125"/>
      <c r="O6" s="19"/>
      <c r="P6" s="158"/>
      <c r="Q6" s="161"/>
      <c r="R6" s="162"/>
      <c r="BC6" s="130"/>
      <c r="BD6" s="130"/>
      <c r="BE6" s="130"/>
      <c r="BF6" s="130"/>
      <c r="BG6" s="130"/>
      <c r="BI6" s="58"/>
      <c r="BL6" s="37"/>
      <c r="BM6" s="129"/>
      <c r="BN6" s="125"/>
      <c r="BO6" s="125"/>
      <c r="BP6" s="125"/>
      <c r="BQ6" s="125"/>
      <c r="BT6" s="19"/>
      <c r="BU6" s="19"/>
      <c r="BV6" s="158"/>
      <c r="BW6" s="161"/>
      <c r="BX6" s="162"/>
    </row>
    <row r="7" spans="54:81" ht="18.75" customHeight="1" thickTop="1">
      <c r="BB7" s="116" t="s">
        <v>124</v>
      </c>
      <c r="BC7" s="131"/>
      <c r="BD7" s="132"/>
      <c r="BE7" s="132"/>
      <c r="BF7" s="132"/>
      <c r="BG7" s="133"/>
      <c r="BI7" s="58"/>
      <c r="BL7" s="37"/>
      <c r="BX7" s="30" t="s">
        <v>124</v>
      </c>
      <c r="BY7" s="31"/>
      <c r="BZ7" s="131"/>
      <c r="CA7" s="132"/>
      <c r="CB7" s="132"/>
      <c r="CC7" s="133"/>
    </row>
    <row r="8" spans="1:81" s="37" customFormat="1" ht="20.25" customHeight="1">
      <c r="A8" s="81" t="s">
        <v>13</v>
      </c>
      <c r="B8" s="81" t="s">
        <v>14</v>
      </c>
      <c r="C8" s="33" t="s">
        <v>15</v>
      </c>
      <c r="D8" s="33" t="s">
        <v>16</v>
      </c>
      <c r="E8" s="34" t="s">
        <v>17</v>
      </c>
      <c r="F8" s="33" t="s">
        <v>18</v>
      </c>
      <c r="G8" s="33" t="s">
        <v>19</v>
      </c>
      <c r="H8" s="35" t="s">
        <v>21</v>
      </c>
      <c r="I8" s="35" t="s">
        <v>22</v>
      </c>
      <c r="J8" s="35" t="s">
        <v>27</v>
      </c>
      <c r="K8" s="35" t="s">
        <v>28</v>
      </c>
      <c r="L8" s="36" t="s">
        <v>25</v>
      </c>
      <c r="M8" s="35" t="s">
        <v>24</v>
      </c>
      <c r="BB8" s="37" t="s">
        <v>30</v>
      </c>
      <c r="BC8" s="135"/>
      <c r="BD8" s="136"/>
      <c r="BE8" s="136"/>
      <c r="BF8" s="136"/>
      <c r="BG8" s="137"/>
      <c r="BI8" s="33" t="s">
        <v>15</v>
      </c>
      <c r="BJ8" s="33" t="s">
        <v>16</v>
      </c>
      <c r="BK8" s="34" t="s">
        <v>17</v>
      </c>
      <c r="BL8" s="33" t="s">
        <v>18</v>
      </c>
      <c r="BM8" s="33" t="s">
        <v>19</v>
      </c>
      <c r="BN8" s="138" t="s">
        <v>21</v>
      </c>
      <c r="BO8" s="138" t="s">
        <v>22</v>
      </c>
      <c r="BP8" s="138" t="s">
        <v>27</v>
      </c>
      <c r="BQ8" s="138" t="s">
        <v>28</v>
      </c>
      <c r="BR8" s="138" t="s">
        <v>25</v>
      </c>
      <c r="BS8" s="138" t="s">
        <v>24</v>
      </c>
      <c r="BW8" s="30" t="s">
        <v>30</v>
      </c>
      <c r="BX8" s="30"/>
      <c r="BY8" s="31"/>
      <c r="BZ8" s="135"/>
      <c r="CA8" s="136"/>
      <c r="CB8" s="136"/>
      <c r="CC8" s="137"/>
    </row>
    <row r="9" spans="1:81" ht="25.5" customHeight="1">
      <c r="A9" s="45" t="s">
        <v>32</v>
      </c>
      <c r="B9" s="45">
        <v>35</v>
      </c>
      <c r="C9" s="46">
        <f ca="1">OFFSET(C9,6,0)</f>
        <v>1</v>
      </c>
      <c r="D9" s="47" t="s">
        <v>144</v>
      </c>
      <c r="E9" s="45" t="s">
        <v>34</v>
      </c>
      <c r="F9" s="45">
        <v>65</v>
      </c>
      <c r="G9" s="48" t="s">
        <v>145</v>
      </c>
      <c r="H9" s="50" t="s">
        <v>50</v>
      </c>
      <c r="I9" s="49"/>
      <c r="J9" s="50" t="s">
        <v>37</v>
      </c>
      <c r="K9" s="49"/>
      <c r="L9" s="50"/>
      <c r="M9" s="49"/>
      <c r="N9" s="37"/>
      <c r="BC9" s="51"/>
      <c r="BD9" s="52"/>
      <c r="BE9" s="52"/>
      <c r="BF9" s="52"/>
      <c r="BG9" s="53"/>
      <c r="BI9" s="46">
        <f ca="1">OFFSET(BI9,6,0)</f>
        <v>1</v>
      </c>
      <c r="BJ9" s="54" t="str">
        <f aca="true" t="shared" si="0" ref="BJ9:BM12">D9</f>
        <v>DEBRAY Nolwenn</v>
      </c>
      <c r="BK9" s="54" t="str">
        <f t="shared" si="0"/>
        <v>M</v>
      </c>
      <c r="BL9" s="54">
        <f t="shared" si="0"/>
        <v>65</v>
      </c>
      <c r="BM9" s="54" t="str">
        <f t="shared" si="0"/>
        <v>J.C.REDONNAIS</v>
      </c>
      <c r="BN9" s="50"/>
      <c r="BO9" s="49"/>
      <c r="BP9" s="50"/>
      <c r="BQ9" s="49"/>
      <c r="BR9" s="50"/>
      <c r="BS9" s="49"/>
      <c r="BT9" s="37"/>
      <c r="BZ9" s="51"/>
      <c r="CA9" s="52"/>
      <c r="CB9" s="52"/>
      <c r="CC9" s="53"/>
    </row>
    <row r="10" spans="1:81" ht="25.5" customHeight="1">
      <c r="A10" s="45" t="s">
        <v>32</v>
      </c>
      <c r="B10" s="45">
        <v>22</v>
      </c>
      <c r="C10" s="46">
        <f ca="1">OFFSET(C10,6,0)</f>
        <v>2</v>
      </c>
      <c r="D10" s="47" t="s">
        <v>146</v>
      </c>
      <c r="E10" s="45" t="s">
        <v>34</v>
      </c>
      <c r="F10" s="45">
        <v>67</v>
      </c>
      <c r="G10" s="48" t="s">
        <v>147</v>
      </c>
      <c r="H10" s="50" t="s">
        <v>40</v>
      </c>
      <c r="I10" s="49"/>
      <c r="J10" s="49"/>
      <c r="K10" s="50" t="s">
        <v>40</v>
      </c>
      <c r="L10" s="49"/>
      <c r="M10" s="50" t="s">
        <v>46</v>
      </c>
      <c r="N10" s="37"/>
      <c r="BC10" s="51"/>
      <c r="BD10" s="52"/>
      <c r="BE10" s="52"/>
      <c r="BF10" s="52"/>
      <c r="BG10" s="53"/>
      <c r="BI10" s="46">
        <f ca="1">OFFSET(BI10,6,0)</f>
        <v>2</v>
      </c>
      <c r="BJ10" s="54" t="str">
        <f t="shared" si="0"/>
        <v>QUEREL Morgane</v>
      </c>
      <c r="BK10" s="54" t="str">
        <f t="shared" si="0"/>
        <v>M</v>
      </c>
      <c r="BL10" s="54">
        <f t="shared" si="0"/>
        <v>67</v>
      </c>
      <c r="BM10" s="54" t="str">
        <f t="shared" si="0"/>
        <v>ECOLE PLERINAISE ARTS MARTIAUX</v>
      </c>
      <c r="BN10" s="50"/>
      <c r="BO10" s="49"/>
      <c r="BP10" s="49"/>
      <c r="BQ10" s="50"/>
      <c r="BR10" s="49"/>
      <c r="BS10" s="50"/>
      <c r="BT10" s="37"/>
      <c r="BZ10" s="51"/>
      <c r="CA10" s="52"/>
      <c r="CB10" s="52"/>
      <c r="CC10" s="53"/>
    </row>
    <row r="11" spans="1:81" ht="25.5" customHeight="1">
      <c r="A11" s="45" t="s">
        <v>75</v>
      </c>
      <c r="B11" s="45">
        <v>49</v>
      </c>
      <c r="C11" s="46">
        <f ca="1">OFFSET(C11,6,0)</f>
        <v>3</v>
      </c>
      <c r="D11" s="54" t="s">
        <v>148</v>
      </c>
      <c r="E11" s="45" t="s">
        <v>34</v>
      </c>
      <c r="F11" s="45">
        <v>68</v>
      </c>
      <c r="G11" s="48" t="s">
        <v>79</v>
      </c>
      <c r="H11" s="49"/>
      <c r="I11" s="50" t="s">
        <v>40</v>
      </c>
      <c r="J11" s="50" t="s">
        <v>96</v>
      </c>
      <c r="K11" s="49"/>
      <c r="L11" s="49"/>
      <c r="M11" s="50" t="s">
        <v>40</v>
      </c>
      <c r="N11" s="37"/>
      <c r="BC11" s="51"/>
      <c r="BD11" s="52"/>
      <c r="BE11" s="52"/>
      <c r="BF11" s="52"/>
      <c r="BG11" s="53"/>
      <c r="BI11" s="46">
        <f ca="1">OFFSET(BI11,6,0)</f>
        <v>3</v>
      </c>
      <c r="BJ11" s="54" t="str">
        <f t="shared" si="0"/>
        <v>MERITAN Lucile</v>
      </c>
      <c r="BK11" s="54" t="str">
        <f t="shared" si="0"/>
        <v>M</v>
      </c>
      <c r="BL11" s="54">
        <f t="shared" si="0"/>
        <v>68</v>
      </c>
      <c r="BM11" s="54" t="str">
        <f t="shared" si="0"/>
        <v>J C MONTREUIL JUIGNE</v>
      </c>
      <c r="BN11" s="49"/>
      <c r="BO11" s="50"/>
      <c r="BP11" s="50"/>
      <c r="BQ11" s="49"/>
      <c r="BR11" s="49"/>
      <c r="BS11" s="50"/>
      <c r="BT11" s="37"/>
      <c r="BZ11" s="51"/>
      <c r="CA11" s="52"/>
      <c r="CB11" s="52"/>
      <c r="CC11" s="53"/>
    </row>
    <row r="12" spans="1:81" ht="25.5" customHeight="1" thickBot="1">
      <c r="A12" s="45" t="s">
        <v>32</v>
      </c>
      <c r="B12" s="45">
        <v>35</v>
      </c>
      <c r="C12" s="46">
        <f ca="1">OFFSET(C12,6,0)</f>
        <v>4</v>
      </c>
      <c r="D12" s="54" t="s">
        <v>149</v>
      </c>
      <c r="E12" s="45" t="s">
        <v>34</v>
      </c>
      <c r="F12" s="45">
        <v>85</v>
      </c>
      <c r="G12" s="48" t="s">
        <v>150</v>
      </c>
      <c r="H12" s="49"/>
      <c r="I12" s="50" t="s">
        <v>151</v>
      </c>
      <c r="J12" s="49"/>
      <c r="K12" s="50" t="s">
        <v>46</v>
      </c>
      <c r="L12" s="50"/>
      <c r="M12" s="49"/>
      <c r="N12" s="119"/>
      <c r="BC12" s="139"/>
      <c r="BD12" s="56"/>
      <c r="BE12" s="56"/>
      <c r="BF12" s="56"/>
      <c r="BG12" s="57"/>
      <c r="BI12" s="46">
        <f ca="1">OFFSET(BI12,6,0)</f>
        <v>4</v>
      </c>
      <c r="BJ12" s="54" t="str">
        <f t="shared" si="0"/>
        <v>IMBEAUD Marie</v>
      </c>
      <c r="BK12" s="54" t="str">
        <f t="shared" si="0"/>
        <v>M</v>
      </c>
      <c r="BL12" s="54">
        <f t="shared" si="0"/>
        <v>85</v>
      </c>
      <c r="BM12" s="54" t="str">
        <f t="shared" si="0"/>
        <v>UNION SPORTIVE GUIPRY MESSAC</v>
      </c>
      <c r="BN12" s="49"/>
      <c r="BO12" s="50"/>
      <c r="BP12" s="49"/>
      <c r="BQ12" s="50"/>
      <c r="BR12" s="50"/>
      <c r="BS12" s="49"/>
      <c r="BT12" s="119"/>
      <c r="BZ12" s="139"/>
      <c r="CA12" s="56"/>
      <c r="CB12" s="56"/>
      <c r="CC12" s="57"/>
    </row>
    <row r="13" spans="4:72" ht="40.5" customHeight="1" thickBot="1">
      <c r="D13" s="59"/>
      <c r="E13" s="59"/>
      <c r="F13" s="59"/>
      <c r="G13" s="59"/>
      <c r="H13" s="140"/>
      <c r="I13" s="140"/>
      <c r="J13" s="140"/>
      <c r="K13" s="140"/>
      <c r="L13" s="37"/>
      <c r="M13" s="37"/>
      <c r="N13" s="37"/>
      <c r="BI13" s="58"/>
      <c r="BJ13" s="59"/>
      <c r="BK13" s="59"/>
      <c r="BL13" s="59"/>
      <c r="BM13" s="59"/>
      <c r="BN13" s="141"/>
      <c r="BO13" s="141"/>
      <c r="BP13" s="141"/>
      <c r="BQ13" s="142" t="s">
        <v>51</v>
      </c>
      <c r="BR13" s="142"/>
      <c r="BS13" s="142"/>
      <c r="BT13" s="142"/>
    </row>
    <row r="14" spans="1:78" ht="24" customHeight="1" thickBot="1">
      <c r="A14" s="81" t="s">
        <v>13</v>
      </c>
      <c r="B14" s="81" t="s">
        <v>14</v>
      </c>
      <c r="C14" s="33" t="s">
        <v>15</v>
      </c>
      <c r="D14" s="33" t="s">
        <v>16</v>
      </c>
      <c r="E14" s="34" t="s">
        <v>17</v>
      </c>
      <c r="F14" s="138" t="s">
        <v>52</v>
      </c>
      <c r="G14" s="66" t="s">
        <v>19</v>
      </c>
      <c r="H14" s="77" t="s">
        <v>53</v>
      </c>
      <c r="I14" s="78" t="s">
        <v>54</v>
      </c>
      <c r="J14" s="79" t="s">
        <v>55</v>
      </c>
      <c r="K14" s="143" t="s">
        <v>57</v>
      </c>
      <c r="L14" s="144"/>
      <c r="M14" s="89" t="s">
        <v>58</v>
      </c>
      <c r="N14" s="145" t="s">
        <v>59</v>
      </c>
      <c r="O14" s="91"/>
      <c r="P14" s="37"/>
      <c r="BC14" s="77" t="s">
        <v>60</v>
      </c>
      <c r="BD14" s="78" t="s">
        <v>61</v>
      </c>
      <c r="BE14" s="78" t="s">
        <v>62</v>
      </c>
      <c r="BF14" s="78" t="s">
        <v>63</v>
      </c>
      <c r="BG14" s="79" t="s">
        <v>64</v>
      </c>
      <c r="BI14" s="33" t="s">
        <v>15</v>
      </c>
      <c r="BJ14" s="33" t="s">
        <v>16</v>
      </c>
      <c r="BK14" s="34" t="s">
        <v>17</v>
      </c>
      <c r="BL14" s="138" t="s">
        <v>52</v>
      </c>
      <c r="BM14" s="66" t="s">
        <v>19</v>
      </c>
      <c r="BN14" s="77" t="s">
        <v>53</v>
      </c>
      <c r="BO14" s="78" t="s">
        <v>54</v>
      </c>
      <c r="BP14" s="79" t="s">
        <v>55</v>
      </c>
      <c r="BQ14" s="77" t="s">
        <v>60</v>
      </c>
      <c r="BR14" s="78" t="s">
        <v>61</v>
      </c>
      <c r="BS14" s="78" t="s">
        <v>62</v>
      </c>
      <c r="BT14" s="79" t="s">
        <v>63</v>
      </c>
      <c r="BU14" s="143" t="s">
        <v>57</v>
      </c>
      <c r="BV14" s="144"/>
      <c r="BW14" s="89" t="s">
        <v>58</v>
      </c>
      <c r="BX14" s="146" t="s">
        <v>59</v>
      </c>
      <c r="BY14" s="147"/>
      <c r="BZ14" s="37"/>
    </row>
    <row r="15" spans="1:78" ht="27" customHeight="1">
      <c r="A15" s="45" t="str">
        <f aca="true" ca="1" t="shared" si="1" ref="A15:B18">OFFSET(A15,-6,0)</f>
        <v>BRE</v>
      </c>
      <c r="B15" s="45">
        <f ca="1" t="shared" si="1"/>
        <v>35</v>
      </c>
      <c r="C15" s="81">
        <v>1</v>
      </c>
      <c r="D15" s="82" t="str">
        <f aca="true" ca="1" t="shared" si="2" ref="D15:E18">OFFSET(D15,-6,0)</f>
        <v>DEBRAY Nolwenn</v>
      </c>
      <c r="E15" s="45" t="str">
        <f ca="1" t="shared" si="2"/>
        <v>M</v>
      </c>
      <c r="F15" s="45">
        <v>90</v>
      </c>
      <c r="G15" s="45" t="str">
        <f ca="1">OFFSET(G15,-6,0)</f>
        <v>J.C.REDONNAIS</v>
      </c>
      <c r="H15" s="148">
        <v>7</v>
      </c>
      <c r="I15" s="149">
        <v>10</v>
      </c>
      <c r="J15" s="150" t="s">
        <v>65</v>
      </c>
      <c r="K15" s="151">
        <f>SUM(H15:J15,BC15:BG15)</f>
        <v>17</v>
      </c>
      <c r="L15" s="152"/>
      <c r="M15" s="89"/>
      <c r="N15" s="153">
        <f ca="1">SUM(OFFSET(N15,0,-8),OFFSET(N15,0,-3))</f>
        <v>107</v>
      </c>
      <c r="O15" s="91"/>
      <c r="P15" s="37"/>
      <c r="BC15" s="93"/>
      <c r="BD15" s="94"/>
      <c r="BE15" s="94"/>
      <c r="BF15" s="94"/>
      <c r="BG15" s="95"/>
      <c r="BI15" s="81">
        <v>1</v>
      </c>
      <c r="BJ15" s="45" t="str">
        <f>D15</f>
        <v>DEBRAY Nolwenn</v>
      </c>
      <c r="BK15" s="45" t="str">
        <f ca="1">OFFSET(BK15,-6,0)</f>
        <v>M</v>
      </c>
      <c r="BL15" s="45"/>
      <c r="BM15" s="45" t="str">
        <f ca="1">OFFSET(BM15,-6,0)</f>
        <v>J.C.REDONNAIS</v>
      </c>
      <c r="BN15" s="148"/>
      <c r="BO15" s="149"/>
      <c r="BP15" s="150"/>
      <c r="BQ15" s="93"/>
      <c r="BR15" s="94"/>
      <c r="BS15" s="94"/>
      <c r="BT15" s="95"/>
      <c r="BU15" s="151"/>
      <c r="BV15" s="152"/>
      <c r="BW15" s="89"/>
      <c r="BX15" s="145"/>
      <c r="BY15" s="91"/>
      <c r="BZ15" s="37"/>
    </row>
    <row r="16" spans="1:78" ht="27" customHeight="1">
      <c r="A16" s="45" t="str">
        <f ca="1" t="shared" si="1"/>
        <v>BRE</v>
      </c>
      <c r="B16" s="45">
        <f ca="1" t="shared" si="1"/>
        <v>22</v>
      </c>
      <c r="C16" s="81">
        <v>2</v>
      </c>
      <c r="D16" s="82" t="str">
        <f ca="1" t="shared" si="2"/>
        <v>QUEREL Morgane</v>
      </c>
      <c r="E16" s="45" t="str">
        <f ca="1" t="shared" si="2"/>
        <v>M</v>
      </c>
      <c r="F16" s="45">
        <v>90</v>
      </c>
      <c r="G16" s="45" t="str">
        <f ca="1">OFFSET(G16,-6,0)</f>
        <v>ECOLE PLERINAISE ARTS MARTIAUX</v>
      </c>
      <c r="H16" s="97">
        <v>0</v>
      </c>
      <c r="I16" s="98">
        <v>0</v>
      </c>
      <c r="J16" s="99">
        <v>10</v>
      </c>
      <c r="K16" s="100">
        <f>SUM(H16:J16,BC16:BG16)</f>
        <v>10</v>
      </c>
      <c r="L16" s="101"/>
      <c r="M16" s="89"/>
      <c r="N16" s="153">
        <f ca="1">SUM(OFFSET(N16,0,-8),OFFSET(N16,0,-3))</f>
        <v>100</v>
      </c>
      <c r="O16" s="91"/>
      <c r="P16" s="37"/>
      <c r="BC16" s="102"/>
      <c r="BD16" s="103"/>
      <c r="BE16" s="103"/>
      <c r="BF16" s="103"/>
      <c r="BG16" s="104"/>
      <c r="BI16" s="81">
        <v>2</v>
      </c>
      <c r="BJ16" s="45" t="str">
        <f>D16</f>
        <v>QUEREL Morgane</v>
      </c>
      <c r="BK16" s="45" t="str">
        <f ca="1">OFFSET(BK16,-6,0)</f>
        <v>M</v>
      </c>
      <c r="BL16" s="45"/>
      <c r="BM16" s="45" t="str">
        <f ca="1">OFFSET(BM16,-6,0)</f>
        <v>ECOLE PLERINAISE ARTS MARTIAUX</v>
      </c>
      <c r="BN16" s="97"/>
      <c r="BO16" s="98"/>
      <c r="BP16" s="99"/>
      <c r="BQ16" s="102"/>
      <c r="BR16" s="103"/>
      <c r="BS16" s="103"/>
      <c r="BT16" s="104"/>
      <c r="BU16" s="100"/>
      <c r="BV16" s="101"/>
      <c r="BW16" s="89"/>
      <c r="BX16" s="145"/>
      <c r="BY16" s="91"/>
      <c r="BZ16" s="37"/>
    </row>
    <row r="17" spans="1:78" ht="27" customHeight="1">
      <c r="A17" s="45" t="str">
        <f ca="1" t="shared" si="1"/>
        <v>PDL</v>
      </c>
      <c r="B17" s="45">
        <f ca="1" t="shared" si="1"/>
        <v>49</v>
      </c>
      <c r="C17" s="81">
        <v>3</v>
      </c>
      <c r="D17" s="45" t="str">
        <f ca="1" t="shared" si="2"/>
        <v>MERITAN Lucile</v>
      </c>
      <c r="E17" s="45" t="str">
        <f ca="1" t="shared" si="2"/>
        <v>M</v>
      </c>
      <c r="F17" s="45">
        <v>40</v>
      </c>
      <c r="G17" s="45" t="str">
        <f ca="1">OFFSET(G17,-6,0)</f>
        <v>J C MONTREUIL JUIGNE</v>
      </c>
      <c r="H17" s="97">
        <v>0</v>
      </c>
      <c r="I17" s="98">
        <v>0</v>
      </c>
      <c r="J17" s="99">
        <v>0</v>
      </c>
      <c r="K17" s="100">
        <f>SUM(H17:J17,BC17:BG17)</f>
        <v>0</v>
      </c>
      <c r="L17" s="101"/>
      <c r="M17" s="89"/>
      <c r="N17" s="145">
        <f ca="1">SUM(OFFSET(N17,0,-8),OFFSET(N17,0,-3))</f>
        <v>40</v>
      </c>
      <c r="O17" s="91"/>
      <c r="P17" s="37"/>
      <c r="BC17" s="102"/>
      <c r="BD17" s="103"/>
      <c r="BE17" s="103"/>
      <c r="BF17" s="103"/>
      <c r="BG17" s="104"/>
      <c r="BI17" s="81">
        <v>3</v>
      </c>
      <c r="BJ17" s="45" t="str">
        <f>D17</f>
        <v>MERITAN Lucile</v>
      </c>
      <c r="BK17" s="45" t="str">
        <f ca="1">OFFSET(BK17,-6,0)</f>
        <v>M</v>
      </c>
      <c r="BL17" s="45"/>
      <c r="BM17" s="45" t="str">
        <f ca="1">OFFSET(BM17,-6,0)</f>
        <v>J C MONTREUIL JUIGNE</v>
      </c>
      <c r="BN17" s="97"/>
      <c r="BO17" s="98"/>
      <c r="BP17" s="99"/>
      <c r="BQ17" s="102"/>
      <c r="BR17" s="103"/>
      <c r="BS17" s="103"/>
      <c r="BT17" s="104"/>
      <c r="BU17" s="100"/>
      <c r="BV17" s="101"/>
      <c r="BW17" s="89"/>
      <c r="BX17" s="145"/>
      <c r="BY17" s="91"/>
      <c r="BZ17" s="37"/>
    </row>
    <row r="18" spans="1:78" ht="27" customHeight="1" thickBot="1">
      <c r="A18" s="45" t="str">
        <f ca="1" t="shared" si="1"/>
        <v>BRE</v>
      </c>
      <c r="B18" s="45">
        <f ca="1" t="shared" si="1"/>
        <v>35</v>
      </c>
      <c r="C18" s="81">
        <v>4</v>
      </c>
      <c r="D18" s="82" t="str">
        <f ca="1" t="shared" si="2"/>
        <v>IMBEAUD Marie</v>
      </c>
      <c r="E18" s="45" t="str">
        <f ca="1" t="shared" si="2"/>
        <v>M</v>
      </c>
      <c r="F18" s="45">
        <v>70</v>
      </c>
      <c r="G18" s="45" t="str">
        <f ca="1">OFFSET(G18,-6,0)</f>
        <v>UNION SPORTIVE GUIPRY MESSAC</v>
      </c>
      <c r="H18" s="107">
        <v>10</v>
      </c>
      <c r="I18" s="109">
        <v>10</v>
      </c>
      <c r="J18" s="110">
        <v>10</v>
      </c>
      <c r="K18" s="111">
        <f>SUM(H18:J18,BC18:BG18)</f>
        <v>30</v>
      </c>
      <c r="L18" s="112"/>
      <c r="M18" s="89"/>
      <c r="N18" s="153">
        <f ca="1">SUM(OFFSET(N18,0,-8),OFFSET(N18,0,-3))</f>
        <v>100</v>
      </c>
      <c r="O18" s="154"/>
      <c r="P18" s="37"/>
      <c r="BC18" s="155"/>
      <c r="BD18" s="114"/>
      <c r="BE18" s="114"/>
      <c r="BF18" s="114"/>
      <c r="BG18" s="115"/>
      <c r="BI18" s="81">
        <v>4</v>
      </c>
      <c r="BJ18" s="45" t="str">
        <f>D18</f>
        <v>IMBEAUD Marie</v>
      </c>
      <c r="BK18" s="45" t="str">
        <f ca="1">OFFSET(BK18,-6,0)</f>
        <v>M</v>
      </c>
      <c r="BL18" s="45"/>
      <c r="BM18" s="45" t="str">
        <f ca="1">OFFSET(BM18,-6,0)</f>
        <v>UNION SPORTIVE GUIPRY MESSAC</v>
      </c>
      <c r="BN18" s="107"/>
      <c r="BO18" s="109"/>
      <c r="BP18" s="110"/>
      <c r="BQ18" s="155"/>
      <c r="BR18" s="114"/>
      <c r="BS18" s="114"/>
      <c r="BT18" s="115"/>
      <c r="BU18" s="111"/>
      <c r="BV18" s="112"/>
      <c r="BW18" s="89"/>
      <c r="BX18" s="145"/>
      <c r="BY18" s="91"/>
      <c r="BZ18" s="37"/>
    </row>
    <row r="19" spans="3:74" ht="12.75">
      <c r="C19" s="116"/>
      <c r="D19" s="117"/>
      <c r="E19" s="117"/>
      <c r="F19" s="117"/>
      <c r="G19" s="117"/>
      <c r="I19" s="116" t="s">
        <v>66</v>
      </c>
      <c r="J19" s="117"/>
      <c r="K19" s="117"/>
      <c r="L19" s="117"/>
      <c r="M19" s="156"/>
      <c r="N19" s="156"/>
      <c r="O19" s="156"/>
      <c r="P19" s="156"/>
      <c r="BJ19" s="117"/>
      <c r="BK19" s="117"/>
      <c r="BL19" s="117"/>
      <c r="BM19" s="117"/>
      <c r="BO19" s="116" t="s">
        <v>66</v>
      </c>
      <c r="BP19" s="117"/>
      <c r="BQ19" s="117"/>
      <c r="BR19" s="117"/>
      <c r="BS19" s="156"/>
      <c r="BT19" s="156"/>
      <c r="BU19" s="156"/>
      <c r="BV19" s="156"/>
    </row>
    <row r="20" spans="3:56" ht="12.75" hidden="1">
      <c r="C20" s="58">
        <f>COUNT(H20:BG20)</f>
        <v>5</v>
      </c>
      <c r="G20" s="120" t="s">
        <v>67</v>
      </c>
      <c r="H20" s="121">
        <v>1</v>
      </c>
      <c r="I20" s="121">
        <v>2</v>
      </c>
      <c r="J20" s="121">
        <v>3</v>
      </c>
      <c r="K20" s="121">
        <v>4</v>
      </c>
      <c r="L20" s="121"/>
      <c r="M20" s="121">
        <v>5</v>
      </c>
      <c r="N20" s="157"/>
      <c r="O20" s="157"/>
      <c r="P20" s="157"/>
      <c r="Q20" s="157"/>
      <c r="R20" s="157"/>
      <c r="BB20" s="157"/>
      <c r="BC20" s="157"/>
      <c r="BD20" s="157"/>
    </row>
    <row r="21" spans="3:56" ht="12.75" hidden="1">
      <c r="C21" s="116"/>
      <c r="G21" s="120" t="s">
        <v>68</v>
      </c>
      <c r="H21" s="121">
        <v>1</v>
      </c>
      <c r="I21" s="121">
        <v>1</v>
      </c>
      <c r="J21" s="121">
        <v>2</v>
      </c>
      <c r="K21" s="121">
        <v>2</v>
      </c>
      <c r="L21" s="121"/>
      <c r="M21" s="121">
        <v>3</v>
      </c>
      <c r="N21" s="157"/>
      <c r="O21" s="157"/>
      <c r="P21" s="157"/>
      <c r="Q21" s="157"/>
      <c r="R21" s="157"/>
      <c r="BB21" s="157"/>
      <c r="BC21" s="157"/>
      <c r="BD21" s="157"/>
    </row>
    <row r="22" spans="7:56" ht="12.75" hidden="1">
      <c r="G22" s="120" t="s">
        <v>69</v>
      </c>
      <c r="H22" s="121">
        <v>1</v>
      </c>
      <c r="I22" s="121">
        <v>1</v>
      </c>
      <c r="J22" s="121">
        <v>2</v>
      </c>
      <c r="K22" s="121">
        <v>2</v>
      </c>
      <c r="L22" s="121"/>
      <c r="M22" s="121">
        <v>3</v>
      </c>
      <c r="N22" s="157"/>
      <c r="O22" s="157"/>
      <c r="P22" s="157"/>
      <c r="Q22" s="157"/>
      <c r="R22" s="157"/>
      <c r="BB22" s="157"/>
      <c r="BC22" s="157"/>
      <c r="BD22" s="157"/>
    </row>
  </sheetData>
  <sheetProtection selectLockedCells="1"/>
  <mergeCells count="41">
    <mergeCell ref="P1:R1"/>
    <mergeCell ref="K17:L17"/>
    <mergeCell ref="K18:L18"/>
    <mergeCell ref="K14:L14"/>
    <mergeCell ref="N14:O14"/>
    <mergeCell ref="K15:L15"/>
    <mergeCell ref="K16:L16"/>
    <mergeCell ref="N18:O18"/>
    <mergeCell ref="N15:O15"/>
    <mergeCell ref="N16:O16"/>
    <mergeCell ref="G4:G6"/>
    <mergeCell ref="K2:N2"/>
    <mergeCell ref="P2:P3"/>
    <mergeCell ref="Q2:Q3"/>
    <mergeCell ref="O5:P6"/>
    <mergeCell ref="Q5:R6"/>
    <mergeCell ref="H13:K13"/>
    <mergeCell ref="BU15:BV15"/>
    <mergeCell ref="BX15:BY15"/>
    <mergeCell ref="BU16:BV16"/>
    <mergeCell ref="BX16:BY16"/>
    <mergeCell ref="N17:O17"/>
    <mergeCell ref="BM4:BM6"/>
    <mergeCell ref="BW5:BX6"/>
    <mergeCell ref="R2:R3"/>
    <mergeCell ref="BC6:BG6"/>
    <mergeCell ref="BU17:BV17"/>
    <mergeCell ref="BX17:BY17"/>
    <mergeCell ref="BV1:BX1"/>
    <mergeCell ref="BQ2:BT2"/>
    <mergeCell ref="BV2:BV3"/>
    <mergeCell ref="BW2:BW3"/>
    <mergeCell ref="BX2:BX3"/>
    <mergeCell ref="BU18:BV18"/>
    <mergeCell ref="BX18:BY18"/>
    <mergeCell ref="BT5:BV6"/>
    <mergeCell ref="BX7:BY7"/>
    <mergeCell ref="BW8:BY8"/>
    <mergeCell ref="BQ13:BT13"/>
    <mergeCell ref="BU14:BV14"/>
    <mergeCell ref="BX14:BY14"/>
  </mergeCells>
  <printOptions horizontalCentered="1"/>
  <pageMargins left="0.1968503937007874" right="0.1968503937007874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2"/>
  <sheetViews>
    <sheetView zoomScale="112" zoomScaleNormal="112" workbookViewId="0" topLeftCell="A7">
      <pane xSplit="7" ySplit="2" topLeftCell="H9" activePane="bottomRight" state="frozen"/>
      <selection pane="topLeft" activeCell="C7" sqref="C7"/>
      <selection pane="topRight" activeCell="H7" sqref="H7"/>
      <selection pane="bottomLeft" activeCell="C7" sqref="C7"/>
      <selection pane="bottomRight" activeCell="H8" sqref="H8"/>
    </sheetView>
  </sheetViews>
  <sheetFormatPr defaultColWidth="11.421875" defaultRowHeight="12.75"/>
  <cols>
    <col min="1" max="1" width="6.140625" style="116" hidden="1" customWidth="1"/>
    <col min="2" max="2" width="5.140625" style="116" hidden="1" customWidth="1"/>
    <col min="3" max="3" width="4.421875" style="58" customWidth="1"/>
    <col min="4" max="4" width="25.140625" style="116" customWidth="1"/>
    <col min="5" max="5" width="3.140625" style="116" customWidth="1"/>
    <col min="6" max="6" width="7.7109375" style="116" customWidth="1"/>
    <col min="7" max="7" width="22.00390625" style="116" customWidth="1"/>
    <col min="8" max="29" width="4.00390625" style="116" customWidth="1"/>
    <col min="30" max="31" width="4.00390625" style="37" hidden="1" customWidth="1"/>
    <col min="32" max="32" width="4.00390625" style="37" customWidth="1"/>
    <col min="33" max="43" width="4.00390625" style="37" hidden="1" customWidth="1"/>
    <col min="44" max="44" width="2.140625" style="116" customWidth="1"/>
    <col min="45" max="50" width="11.421875" style="0" hidden="1" customWidth="1"/>
    <col min="51" max="53" width="11.421875" style="116" hidden="1" customWidth="1"/>
    <col min="54" max="54" width="10.7109375" style="116" hidden="1" customWidth="1"/>
    <col min="55" max="59" width="4.57421875" style="116" hidden="1" customWidth="1"/>
    <col min="60" max="60" width="11.421875" style="116" customWidth="1"/>
    <col min="61" max="61" width="4.28125" style="116" hidden="1" customWidth="1"/>
    <col min="62" max="62" width="25.00390625" style="116" hidden="1" customWidth="1"/>
    <col min="63" max="63" width="3.00390625" style="116" hidden="1" customWidth="1"/>
    <col min="64" max="64" width="7.7109375" style="116" hidden="1" customWidth="1"/>
    <col min="65" max="65" width="21.8515625" style="116" hidden="1" customWidth="1"/>
    <col min="66" max="94" width="4.00390625" style="116" hidden="1" customWidth="1"/>
    <col min="95" max="95" width="11.421875" style="116" hidden="1" customWidth="1"/>
    <col min="96" max="100" width="11.421875" style="116" customWidth="1"/>
    <col min="101" max="101" width="0" style="116" hidden="1" customWidth="1"/>
    <col min="102" max="16384" width="11.421875" style="116" customWidth="1"/>
  </cols>
  <sheetData>
    <row r="1" spans="3:101" s="163" customFormat="1" ht="13.5" thickBot="1">
      <c r="C1" s="2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4"/>
      <c r="R1" s="4"/>
      <c r="S1" s="1"/>
      <c r="T1" s="1"/>
      <c r="U1" s="1"/>
      <c r="V1" s="3"/>
      <c r="W1" s="3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BI1" s="2">
        <v>9</v>
      </c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4" t="s">
        <v>0</v>
      </c>
      <c r="BW1" s="4"/>
      <c r="BX1" s="4"/>
      <c r="BY1" s="1"/>
      <c r="BZ1" s="1"/>
      <c r="CA1" s="1"/>
      <c r="CB1" s="3"/>
      <c r="CC1" s="3"/>
      <c r="CW1" s="163" t="s">
        <v>152</v>
      </c>
    </row>
    <row r="2" spans="3:101" s="163" customFormat="1" ht="16.5" customHeight="1" thickBot="1">
      <c r="C2" s="6"/>
      <c r="D2" s="1"/>
      <c r="E2" s="1"/>
      <c r="F2" s="7" t="s">
        <v>2</v>
      </c>
      <c r="G2" s="8" t="s">
        <v>153</v>
      </c>
      <c r="H2" s="1">
        <v>1</v>
      </c>
      <c r="I2" s="1"/>
      <c r="J2" s="9" t="s">
        <v>4</v>
      </c>
      <c r="K2" s="10">
        <f ca="1">TODAY()</f>
        <v>41798</v>
      </c>
      <c r="L2" s="10"/>
      <c r="M2" s="10"/>
      <c r="N2" s="10"/>
      <c r="O2" s="1"/>
      <c r="P2" s="11" t="s">
        <v>143</v>
      </c>
      <c r="Q2" s="11"/>
      <c r="R2" s="12"/>
      <c r="S2" s="1"/>
      <c r="V2" s="3"/>
      <c r="W2" s="3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BI2" s="6"/>
      <c r="BJ2" s="1"/>
      <c r="BK2" s="1"/>
      <c r="BL2" s="7" t="s">
        <v>2</v>
      </c>
      <c r="BM2" s="8" t="str">
        <f>G2</f>
        <v>8 -  Cad Jun Sen P40 F DAN</v>
      </c>
      <c r="BN2" s="1"/>
      <c r="BO2" s="1"/>
      <c r="BP2" s="9" t="s">
        <v>4</v>
      </c>
      <c r="BQ2" s="10">
        <f ca="1">TODAY()</f>
        <v>41798</v>
      </c>
      <c r="BR2" s="10"/>
      <c r="BS2" s="10"/>
      <c r="BT2" s="10"/>
      <c r="BU2" s="1"/>
      <c r="BV2" s="11"/>
      <c r="BW2" s="11"/>
      <c r="BX2" s="12"/>
      <c r="BY2" s="1"/>
      <c r="CB2" s="3"/>
      <c r="CC2" s="3"/>
      <c r="CW2" s="163" t="s">
        <v>154</v>
      </c>
    </row>
    <row r="3" spans="3:81" s="163" customFormat="1" ht="13.5" customHeight="1" thickBot="1">
      <c r="C3" s="6"/>
      <c r="D3" s="1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4"/>
      <c r="Q3" s="14"/>
      <c r="R3" s="15"/>
      <c r="S3" s="1"/>
      <c r="T3" s="1"/>
      <c r="U3" s="1"/>
      <c r="V3" s="3"/>
      <c r="W3" s="3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BI3" s="6"/>
      <c r="BJ3" s="1"/>
      <c r="BK3" s="1"/>
      <c r="BL3" s="3"/>
      <c r="BM3" s="1"/>
      <c r="BN3" s="1"/>
      <c r="BO3" s="1"/>
      <c r="BP3" s="1"/>
      <c r="BQ3" s="1"/>
      <c r="BR3" s="1"/>
      <c r="BS3" s="1"/>
      <c r="BT3" s="1"/>
      <c r="BU3" s="1"/>
      <c r="BV3" s="14"/>
      <c r="BW3" s="14"/>
      <c r="BX3" s="15"/>
      <c r="BY3" s="1"/>
      <c r="BZ3" s="1"/>
      <c r="CA3" s="1"/>
      <c r="CB3" s="3"/>
      <c r="CC3" s="3"/>
    </row>
    <row r="4" spans="3:81" s="163" customFormat="1" ht="13.5" thickBot="1">
      <c r="C4" s="6"/>
      <c r="D4" s="1"/>
      <c r="E4" s="1"/>
      <c r="F4" s="16"/>
      <c r="G4" s="17"/>
      <c r="H4" s="1"/>
      <c r="I4" s="1"/>
      <c r="J4" s="1" t="s">
        <v>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BI4" s="6"/>
      <c r="BJ4" s="1"/>
      <c r="BK4" s="1"/>
      <c r="BL4" s="16"/>
      <c r="BM4" s="17"/>
      <c r="BN4" s="1"/>
      <c r="BO4" s="1"/>
      <c r="BP4" s="1" t="s">
        <v>8</v>
      </c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3"/>
      <c r="CC4" s="3"/>
    </row>
    <row r="5" spans="3:87" s="163" customFormat="1" ht="13.5" customHeight="1" thickTop="1">
      <c r="C5" s="6"/>
      <c r="D5" s="1"/>
      <c r="E5" s="1"/>
      <c r="F5" s="16" t="s">
        <v>9</v>
      </c>
      <c r="G5" s="18"/>
      <c r="H5" s="1"/>
      <c r="I5" s="1"/>
      <c r="J5" s="9" t="s">
        <v>10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Y5" s="19" t="s">
        <v>11</v>
      </c>
      <c r="Z5" s="19"/>
      <c r="AA5" s="158"/>
      <c r="AB5" s="159" t="str">
        <f>LEFT(G2,2)</f>
        <v>8 </v>
      </c>
      <c r="AC5" s="160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BI5" s="6"/>
      <c r="BJ5" s="1"/>
      <c r="BK5" s="1"/>
      <c r="BL5" s="16" t="s">
        <v>9</v>
      </c>
      <c r="BM5" s="18"/>
      <c r="BN5" s="1"/>
      <c r="BO5" s="1"/>
      <c r="BP5" s="9" t="s">
        <v>10</v>
      </c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3"/>
      <c r="CE5" s="19" t="s">
        <v>11</v>
      </c>
      <c r="CF5" s="19"/>
      <c r="CG5" s="158"/>
      <c r="CH5" s="159" t="str">
        <f>AB5</f>
        <v>8 </v>
      </c>
      <c r="CI5" s="160"/>
    </row>
    <row r="6" spans="3:87" s="163" customFormat="1" ht="13.5" customHeight="1" thickBot="1">
      <c r="C6" s="6"/>
      <c r="D6" s="1"/>
      <c r="E6" s="1"/>
      <c r="F6" s="3"/>
      <c r="G6" s="23"/>
      <c r="H6" s="1"/>
      <c r="I6" s="1"/>
      <c r="J6" s="9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Y6" s="19"/>
      <c r="Z6" s="19"/>
      <c r="AA6" s="158"/>
      <c r="AB6" s="161"/>
      <c r="AC6" s="162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BC6" s="165"/>
      <c r="BD6" s="165"/>
      <c r="BE6" s="165"/>
      <c r="BF6" s="165"/>
      <c r="BG6" s="165"/>
      <c r="BI6" s="6"/>
      <c r="BJ6" s="1"/>
      <c r="BK6" s="1"/>
      <c r="BL6" s="3"/>
      <c r="BM6" s="23"/>
      <c r="BN6" s="1"/>
      <c r="BO6" s="1"/>
      <c r="BP6" s="9"/>
      <c r="BQ6" s="9"/>
      <c r="BR6" s="1"/>
      <c r="BS6" s="1"/>
      <c r="BT6" s="1"/>
      <c r="BU6" s="1"/>
      <c r="BV6" s="1"/>
      <c r="BW6" s="1"/>
      <c r="BX6" s="1"/>
      <c r="BY6" s="1"/>
      <c r="BZ6" s="1"/>
      <c r="CA6" s="1"/>
      <c r="CB6" s="3"/>
      <c r="CE6" s="19"/>
      <c r="CF6" s="19"/>
      <c r="CG6" s="158"/>
      <c r="CH6" s="161"/>
      <c r="CI6" s="162"/>
    </row>
    <row r="7" spans="3:94" s="163" customFormat="1" ht="18.75" customHeight="1" thickTop="1">
      <c r="C7" s="6"/>
      <c r="D7" s="1"/>
      <c r="E7" s="1"/>
      <c r="F7" s="166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3"/>
      <c r="W7" s="3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BB7" s="163" t="s">
        <v>12</v>
      </c>
      <c r="BC7" s="27"/>
      <c r="BD7" s="28"/>
      <c r="BE7" s="28"/>
      <c r="BF7" s="28"/>
      <c r="BG7" s="29"/>
      <c r="BI7" s="6"/>
      <c r="BJ7" s="1"/>
      <c r="BK7" s="1"/>
      <c r="BL7" s="166"/>
      <c r="BM7" s="9"/>
      <c r="BN7" s="9"/>
      <c r="BO7" s="9"/>
      <c r="BP7" s="9"/>
      <c r="BQ7" s="1"/>
      <c r="BR7" s="1"/>
      <c r="BS7" s="1"/>
      <c r="BT7" s="1"/>
      <c r="BU7" s="1"/>
      <c r="BV7" s="1"/>
      <c r="BW7" s="1"/>
      <c r="BX7" s="1"/>
      <c r="BY7" s="1"/>
      <c r="BZ7" s="167"/>
      <c r="CA7" s="1"/>
      <c r="CB7" s="3"/>
      <c r="CC7" s="3"/>
      <c r="CJ7" s="168" t="s">
        <v>12</v>
      </c>
      <c r="CK7" s="168"/>
      <c r="CL7" s="169"/>
      <c r="CM7" s="27"/>
      <c r="CN7" s="28"/>
      <c r="CO7" s="28"/>
      <c r="CP7" s="29"/>
    </row>
    <row r="8" spans="1:94" ht="20.25" customHeight="1">
      <c r="A8" s="81" t="s">
        <v>13</v>
      </c>
      <c r="B8" s="81" t="s">
        <v>14</v>
      </c>
      <c r="C8" s="33" t="s">
        <v>15</v>
      </c>
      <c r="D8" s="33" t="s">
        <v>16</v>
      </c>
      <c r="E8" s="33" t="s">
        <v>17</v>
      </c>
      <c r="F8" s="33" t="s">
        <v>18</v>
      </c>
      <c r="G8" s="66" t="s">
        <v>19</v>
      </c>
      <c r="H8" s="35" t="s">
        <v>155</v>
      </c>
      <c r="I8" s="35" t="s">
        <v>156</v>
      </c>
      <c r="J8" s="35" t="s">
        <v>157</v>
      </c>
      <c r="K8" s="35" t="s">
        <v>158</v>
      </c>
      <c r="L8" s="35" t="s">
        <v>159</v>
      </c>
      <c r="M8" s="35" t="s">
        <v>25</v>
      </c>
      <c r="N8" s="35" t="s">
        <v>160</v>
      </c>
      <c r="O8" s="35" t="s">
        <v>26</v>
      </c>
      <c r="P8" s="35" t="s">
        <v>161</v>
      </c>
      <c r="Q8" s="35" t="s">
        <v>162</v>
      </c>
      <c r="R8" s="35" t="s">
        <v>28</v>
      </c>
      <c r="S8" s="35" t="s">
        <v>29</v>
      </c>
      <c r="T8" s="35" t="s">
        <v>163</v>
      </c>
      <c r="U8" s="35" t="s">
        <v>164</v>
      </c>
      <c r="V8" s="35" t="s">
        <v>165</v>
      </c>
      <c r="W8" s="35" t="s">
        <v>166</v>
      </c>
      <c r="X8" s="35" t="s">
        <v>23</v>
      </c>
      <c r="Y8" s="35" t="s">
        <v>167</v>
      </c>
      <c r="Z8" s="35" t="s">
        <v>168</v>
      </c>
      <c r="AA8" s="170" t="s">
        <v>169</v>
      </c>
      <c r="AB8" s="35" t="s">
        <v>170</v>
      </c>
      <c r="AC8" s="35" t="s">
        <v>171</v>
      </c>
      <c r="AD8" s="171" t="s">
        <v>21</v>
      </c>
      <c r="AE8" s="172" t="s">
        <v>27</v>
      </c>
      <c r="AF8" s="35" t="s">
        <v>172</v>
      </c>
      <c r="AG8" s="172" t="s">
        <v>173</v>
      </c>
      <c r="AH8" s="172" t="s">
        <v>24</v>
      </c>
      <c r="AI8" s="172" t="s">
        <v>174</v>
      </c>
      <c r="AJ8" s="172" t="s">
        <v>22</v>
      </c>
      <c r="AK8" s="172" t="s">
        <v>20</v>
      </c>
      <c r="AL8" s="172" t="s">
        <v>175</v>
      </c>
      <c r="AM8" s="172" t="s">
        <v>176</v>
      </c>
      <c r="AN8" s="172" t="s">
        <v>177</v>
      </c>
      <c r="AO8" s="172" t="s">
        <v>178</v>
      </c>
      <c r="AP8" s="172" t="s">
        <v>179</v>
      </c>
      <c r="AQ8" s="172" t="s">
        <v>180</v>
      </c>
      <c r="BB8" s="116" t="s">
        <v>30</v>
      </c>
      <c r="BC8" s="39"/>
      <c r="BD8" s="40"/>
      <c r="BE8" s="40"/>
      <c r="BF8" s="40"/>
      <c r="BG8" s="41"/>
      <c r="BI8" s="33" t="s">
        <v>15</v>
      </c>
      <c r="BJ8" s="33" t="s">
        <v>16</v>
      </c>
      <c r="BK8" s="33" t="s">
        <v>17</v>
      </c>
      <c r="BL8" s="33" t="s">
        <v>18</v>
      </c>
      <c r="BM8" s="66" t="s">
        <v>19</v>
      </c>
      <c r="BN8" s="66" t="s">
        <v>155</v>
      </c>
      <c r="BO8" s="66" t="s">
        <v>156</v>
      </c>
      <c r="BP8" s="66" t="s">
        <v>157</v>
      </c>
      <c r="BQ8" s="66" t="s">
        <v>158</v>
      </c>
      <c r="BR8" s="66" t="s">
        <v>159</v>
      </c>
      <c r="BS8" s="66" t="s">
        <v>25</v>
      </c>
      <c r="BT8" s="66" t="s">
        <v>160</v>
      </c>
      <c r="BU8" s="66" t="s">
        <v>26</v>
      </c>
      <c r="BV8" s="66" t="s">
        <v>161</v>
      </c>
      <c r="BW8" s="66" t="s">
        <v>162</v>
      </c>
      <c r="BX8" s="66" t="s">
        <v>28</v>
      </c>
      <c r="BY8" s="66" t="s">
        <v>29</v>
      </c>
      <c r="BZ8" s="66" t="s">
        <v>163</v>
      </c>
      <c r="CA8" s="66" t="s">
        <v>164</v>
      </c>
      <c r="CB8" s="66" t="s">
        <v>165</v>
      </c>
      <c r="CC8" s="66" t="s">
        <v>166</v>
      </c>
      <c r="CD8" s="66" t="s">
        <v>23</v>
      </c>
      <c r="CE8" s="66" t="s">
        <v>167</v>
      </c>
      <c r="CF8" s="66" t="s">
        <v>168</v>
      </c>
      <c r="CG8" s="66" t="s">
        <v>169</v>
      </c>
      <c r="CH8" s="66" t="s">
        <v>170</v>
      </c>
      <c r="CI8" s="33" t="s">
        <v>171</v>
      </c>
      <c r="CJ8" s="43" t="s">
        <v>30</v>
      </c>
      <c r="CK8" s="30"/>
      <c r="CL8" s="31"/>
      <c r="CM8" s="39"/>
      <c r="CN8" s="40"/>
      <c r="CO8" s="40"/>
      <c r="CP8" s="41"/>
    </row>
    <row r="9" spans="1:94" ht="21" customHeight="1">
      <c r="A9" s="45" t="s">
        <v>75</v>
      </c>
      <c r="B9" s="45">
        <v>44</v>
      </c>
      <c r="C9" s="46">
        <f aca="true" ca="1" t="shared" si="0" ref="C9:C17">OFFSET(C9,11,0)</f>
        <v>1</v>
      </c>
      <c r="D9" s="173" t="s">
        <v>181</v>
      </c>
      <c r="E9" s="45" t="s">
        <v>98</v>
      </c>
      <c r="F9" s="45">
        <v>56</v>
      </c>
      <c r="G9" s="48" t="s">
        <v>182</v>
      </c>
      <c r="H9" s="174"/>
      <c r="I9" s="174"/>
      <c r="J9" s="174"/>
      <c r="K9" s="174"/>
      <c r="L9" s="174"/>
      <c r="M9" s="175" t="s">
        <v>96</v>
      </c>
      <c r="N9" s="174"/>
      <c r="O9" s="174"/>
      <c r="P9" s="174"/>
      <c r="Q9" s="175" t="s">
        <v>36</v>
      </c>
      <c r="R9" s="174"/>
      <c r="S9" s="174"/>
      <c r="T9" s="175" t="s">
        <v>40</v>
      </c>
      <c r="U9" s="174"/>
      <c r="V9" s="174"/>
      <c r="W9" s="174"/>
      <c r="X9" s="175" t="s">
        <v>183</v>
      </c>
      <c r="Y9" s="174"/>
      <c r="Z9" s="174"/>
      <c r="AA9" s="174"/>
      <c r="AB9" s="174"/>
      <c r="AC9" s="174"/>
      <c r="AD9" s="176"/>
      <c r="AE9" s="176"/>
      <c r="AF9" s="176" t="s">
        <v>184</v>
      </c>
      <c r="AG9" s="176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BC9" s="51"/>
      <c r="BD9" s="52"/>
      <c r="BE9" s="52"/>
      <c r="BF9" s="52"/>
      <c r="BG9" s="53"/>
      <c r="BI9" s="46">
        <f aca="true" ca="1" t="shared" si="1" ref="BI9:BI17">OFFSET(BI9,11,0)</f>
        <v>1</v>
      </c>
      <c r="BJ9" s="54" t="str">
        <f aca="true" t="shared" si="2" ref="BJ9:BJ17">D9</f>
        <v>FRABOULET Alexandra</v>
      </c>
      <c r="BK9" s="54" t="str">
        <f aca="true" t="shared" si="3" ref="BK9:BK17">E9</f>
        <v>1</v>
      </c>
      <c r="BL9" s="54">
        <f aca="true" t="shared" si="4" ref="BL9:BL17">F9</f>
        <v>56</v>
      </c>
      <c r="BM9" s="54" t="str">
        <f aca="true" t="shared" si="5" ref="BM9:BM17">G9</f>
        <v>J C VILLENEUVOIS</v>
      </c>
      <c r="BN9" s="174"/>
      <c r="BO9" s="174"/>
      <c r="BP9" s="174"/>
      <c r="BQ9" s="174"/>
      <c r="BR9" s="174"/>
      <c r="BS9" s="175"/>
      <c r="BT9" s="174"/>
      <c r="BU9" s="174"/>
      <c r="BV9" s="174"/>
      <c r="BW9" s="175"/>
      <c r="BX9" s="174"/>
      <c r="BY9" s="174"/>
      <c r="BZ9" s="175"/>
      <c r="CA9" s="174"/>
      <c r="CB9" s="174"/>
      <c r="CC9" s="174"/>
      <c r="CD9" s="175"/>
      <c r="CE9" s="174"/>
      <c r="CF9" s="174"/>
      <c r="CG9" s="174"/>
      <c r="CH9" s="174"/>
      <c r="CI9" s="174"/>
      <c r="CM9" s="51"/>
      <c r="CN9" s="52"/>
      <c r="CO9" s="52"/>
      <c r="CP9" s="53"/>
    </row>
    <row r="10" spans="1:94" ht="21" customHeight="1">
      <c r="A10" s="45" t="s">
        <v>185</v>
      </c>
      <c r="B10" s="45">
        <v>94</v>
      </c>
      <c r="C10" s="46">
        <f ca="1" t="shared" si="0"/>
        <v>2</v>
      </c>
      <c r="D10" s="173" t="s">
        <v>186</v>
      </c>
      <c r="E10" s="45" t="s">
        <v>98</v>
      </c>
      <c r="F10" s="45">
        <v>55</v>
      </c>
      <c r="G10" s="48" t="s">
        <v>141</v>
      </c>
      <c r="H10" s="49"/>
      <c r="I10" s="49"/>
      <c r="J10" s="49"/>
      <c r="K10" s="49"/>
      <c r="L10" s="50" t="s">
        <v>40</v>
      </c>
      <c r="M10" s="49"/>
      <c r="N10" s="49"/>
      <c r="O10" s="50" t="s">
        <v>96</v>
      </c>
      <c r="P10" s="49"/>
      <c r="Q10" s="49"/>
      <c r="R10" s="50" t="s">
        <v>40</v>
      </c>
      <c r="S10" s="49"/>
      <c r="T10" s="49"/>
      <c r="U10" s="49"/>
      <c r="V10" s="50" t="s">
        <v>36</v>
      </c>
      <c r="W10" s="49"/>
      <c r="X10" s="49"/>
      <c r="Y10" s="50" t="s">
        <v>40</v>
      </c>
      <c r="Z10" s="49"/>
      <c r="AA10" s="49"/>
      <c r="AB10" s="49"/>
      <c r="AC10" s="49"/>
      <c r="AD10" s="176"/>
      <c r="AE10" s="177"/>
      <c r="AF10" s="177"/>
      <c r="AG10" s="177"/>
      <c r="AH10" s="176"/>
      <c r="AI10" s="176"/>
      <c r="AJ10" s="177"/>
      <c r="AK10" s="177"/>
      <c r="AL10" s="177"/>
      <c r="AM10" s="177"/>
      <c r="AN10" s="177"/>
      <c r="AO10" s="177"/>
      <c r="AP10" s="177"/>
      <c r="AQ10" s="177"/>
      <c r="BC10" s="51"/>
      <c r="BD10" s="52"/>
      <c r="BE10" s="52"/>
      <c r="BF10" s="52"/>
      <c r="BG10" s="53"/>
      <c r="BI10" s="46">
        <f ca="1" t="shared" si="1"/>
        <v>2</v>
      </c>
      <c r="BJ10" s="54" t="str">
        <f t="shared" si="2"/>
        <v>SIESS Violaine</v>
      </c>
      <c r="BK10" s="54" t="str">
        <f t="shared" si="3"/>
        <v>1</v>
      </c>
      <c r="BL10" s="54">
        <f t="shared" si="4"/>
        <v>55</v>
      </c>
      <c r="BM10" s="54" t="str">
        <f t="shared" si="5"/>
        <v>JUDO CLUB LES ROSIERS/LOIRE</v>
      </c>
      <c r="BN10" s="49"/>
      <c r="BO10" s="49"/>
      <c r="BP10" s="49"/>
      <c r="BQ10" s="49"/>
      <c r="BR10" s="50"/>
      <c r="BS10" s="49"/>
      <c r="BT10" s="49"/>
      <c r="BU10" s="50"/>
      <c r="BV10" s="49"/>
      <c r="BW10" s="49"/>
      <c r="BX10" s="50"/>
      <c r="BY10" s="49"/>
      <c r="BZ10" s="49"/>
      <c r="CA10" s="49"/>
      <c r="CB10" s="50"/>
      <c r="CC10" s="49"/>
      <c r="CD10" s="49"/>
      <c r="CE10" s="50"/>
      <c r="CF10" s="49"/>
      <c r="CG10" s="49"/>
      <c r="CH10" s="49"/>
      <c r="CI10" s="49"/>
      <c r="CM10" s="51"/>
      <c r="CN10" s="52"/>
      <c r="CO10" s="52"/>
      <c r="CP10" s="53"/>
    </row>
    <row r="11" spans="1:94" ht="21" customHeight="1">
      <c r="A11" s="45" t="s">
        <v>75</v>
      </c>
      <c r="B11" s="45">
        <v>49</v>
      </c>
      <c r="C11" s="46">
        <f ca="1" t="shared" si="0"/>
        <v>3</v>
      </c>
      <c r="D11" s="173" t="s">
        <v>187</v>
      </c>
      <c r="E11" s="45" t="s">
        <v>98</v>
      </c>
      <c r="F11" s="45">
        <v>57</v>
      </c>
      <c r="G11" s="48" t="s">
        <v>188</v>
      </c>
      <c r="H11" s="49"/>
      <c r="I11" s="49"/>
      <c r="J11" s="49"/>
      <c r="K11" s="50" t="s">
        <v>47</v>
      </c>
      <c r="L11" s="49"/>
      <c r="M11" s="49"/>
      <c r="N11" s="49"/>
      <c r="O11" s="49"/>
      <c r="P11" s="50" t="s">
        <v>40</v>
      </c>
      <c r="Q11" s="49"/>
      <c r="R11" s="49"/>
      <c r="S11" s="50" t="s">
        <v>50</v>
      </c>
      <c r="T11" s="49"/>
      <c r="U11" s="49"/>
      <c r="V11" s="49"/>
      <c r="W11" s="50" t="s">
        <v>96</v>
      </c>
      <c r="X11" s="49"/>
      <c r="Y11" s="49"/>
      <c r="Z11" s="50" t="s">
        <v>183</v>
      </c>
      <c r="AA11" s="49"/>
      <c r="AB11" s="49"/>
      <c r="AC11" s="49"/>
      <c r="AD11" s="177"/>
      <c r="AE11" s="176"/>
      <c r="AF11" s="177"/>
      <c r="AG11" s="177"/>
      <c r="AH11" s="176"/>
      <c r="AI11" s="177"/>
      <c r="AJ11" s="176"/>
      <c r="AK11" s="177"/>
      <c r="AL11" s="177"/>
      <c r="AM11" s="177"/>
      <c r="AN11" s="177"/>
      <c r="AO11" s="177"/>
      <c r="AP11" s="177"/>
      <c r="AQ11" s="177"/>
      <c r="BC11" s="51"/>
      <c r="BD11" s="52"/>
      <c r="BE11" s="52"/>
      <c r="BF11" s="52"/>
      <c r="BG11" s="53"/>
      <c r="BI11" s="46">
        <f ca="1" t="shared" si="1"/>
        <v>3</v>
      </c>
      <c r="BJ11" s="54" t="str">
        <f t="shared" si="2"/>
        <v>CANTON Sophie</v>
      </c>
      <c r="BK11" s="54" t="str">
        <f t="shared" si="3"/>
        <v>1</v>
      </c>
      <c r="BL11" s="54">
        <f t="shared" si="4"/>
        <v>57</v>
      </c>
      <c r="BM11" s="54" t="str">
        <f t="shared" si="5"/>
        <v>ALERTE SP.FONDETTES</v>
      </c>
      <c r="BN11" s="49"/>
      <c r="BO11" s="49"/>
      <c r="BP11" s="49"/>
      <c r="BQ11" s="50"/>
      <c r="BR11" s="49"/>
      <c r="BS11" s="49"/>
      <c r="BT11" s="49"/>
      <c r="BU11" s="49"/>
      <c r="BV11" s="50"/>
      <c r="BW11" s="49"/>
      <c r="BX11" s="49"/>
      <c r="BY11" s="50"/>
      <c r="BZ11" s="49"/>
      <c r="CA11" s="49"/>
      <c r="CB11" s="49"/>
      <c r="CC11" s="50"/>
      <c r="CD11" s="49"/>
      <c r="CE11" s="49"/>
      <c r="CF11" s="50"/>
      <c r="CG11" s="49"/>
      <c r="CH11" s="49"/>
      <c r="CI11" s="49"/>
      <c r="CM11" s="51"/>
      <c r="CN11" s="52"/>
      <c r="CO11" s="52"/>
      <c r="CP11" s="53"/>
    </row>
    <row r="12" spans="1:94" ht="21" customHeight="1">
      <c r="A12" s="45" t="s">
        <v>72</v>
      </c>
      <c r="B12" s="45">
        <v>37</v>
      </c>
      <c r="C12" s="46">
        <f ca="1" t="shared" si="0"/>
        <v>4</v>
      </c>
      <c r="D12" s="173" t="s">
        <v>189</v>
      </c>
      <c r="E12" s="45" t="s">
        <v>98</v>
      </c>
      <c r="F12" s="45">
        <v>57</v>
      </c>
      <c r="G12" s="48" t="s">
        <v>190</v>
      </c>
      <c r="H12" s="49"/>
      <c r="I12" s="49"/>
      <c r="J12" s="50" t="s">
        <v>36</v>
      </c>
      <c r="K12" s="49"/>
      <c r="L12" s="49"/>
      <c r="M12" s="50" t="s">
        <v>191</v>
      </c>
      <c r="N12" s="49"/>
      <c r="O12" s="49"/>
      <c r="P12" s="49"/>
      <c r="Q12" s="49"/>
      <c r="R12" s="50" t="s">
        <v>36</v>
      </c>
      <c r="S12" s="49"/>
      <c r="T12" s="49"/>
      <c r="U12" s="50" t="s">
        <v>36</v>
      </c>
      <c r="V12" s="49"/>
      <c r="W12" s="49"/>
      <c r="X12" s="49"/>
      <c r="Y12" s="49"/>
      <c r="Z12" s="49"/>
      <c r="AA12" s="50"/>
      <c r="AB12" s="49"/>
      <c r="AC12" s="49"/>
      <c r="AD12" s="177"/>
      <c r="AE12" s="177"/>
      <c r="AF12" s="177"/>
      <c r="AG12" s="177"/>
      <c r="AH12" s="177"/>
      <c r="AI12" s="177"/>
      <c r="AJ12" s="176"/>
      <c r="AK12" s="176"/>
      <c r="AL12" s="176"/>
      <c r="AM12" s="177"/>
      <c r="AN12" s="177"/>
      <c r="AO12" s="177"/>
      <c r="AP12" s="177"/>
      <c r="AQ12" s="177"/>
      <c r="BC12" s="51"/>
      <c r="BD12" s="52"/>
      <c r="BE12" s="52"/>
      <c r="BF12" s="52"/>
      <c r="BG12" s="53"/>
      <c r="BI12" s="46">
        <f ca="1" t="shared" si="1"/>
        <v>4</v>
      </c>
      <c r="BJ12" s="54" t="str">
        <f t="shared" si="2"/>
        <v>FINKELSTEIN Julie</v>
      </c>
      <c r="BK12" s="54" t="str">
        <f t="shared" si="3"/>
        <v>1</v>
      </c>
      <c r="BL12" s="54">
        <f t="shared" si="4"/>
        <v>57</v>
      </c>
      <c r="BM12" s="54" t="str">
        <f t="shared" si="5"/>
        <v>NANTES JUDO CLUB SATORI 44</v>
      </c>
      <c r="BN12" s="49"/>
      <c r="BO12" s="49"/>
      <c r="BP12" s="50"/>
      <c r="BQ12" s="49"/>
      <c r="BR12" s="49"/>
      <c r="BS12" s="50"/>
      <c r="BT12" s="49"/>
      <c r="BU12" s="49"/>
      <c r="BV12" s="49"/>
      <c r="BW12" s="49"/>
      <c r="BX12" s="50"/>
      <c r="BY12" s="49"/>
      <c r="BZ12" s="49"/>
      <c r="CA12" s="50"/>
      <c r="CB12" s="49"/>
      <c r="CC12" s="49"/>
      <c r="CD12" s="49"/>
      <c r="CE12" s="49"/>
      <c r="CF12" s="49"/>
      <c r="CG12" s="50"/>
      <c r="CH12" s="49"/>
      <c r="CI12" s="49"/>
      <c r="CM12" s="51"/>
      <c r="CN12" s="52"/>
      <c r="CO12" s="52"/>
      <c r="CP12" s="53"/>
    </row>
    <row r="13" spans="1:94" ht="21" customHeight="1">
      <c r="A13" s="45" t="s">
        <v>75</v>
      </c>
      <c r="B13" s="45">
        <v>44</v>
      </c>
      <c r="C13" s="46">
        <f ca="1" t="shared" si="0"/>
        <v>5</v>
      </c>
      <c r="D13" s="173" t="s">
        <v>192</v>
      </c>
      <c r="E13" s="45" t="s">
        <v>98</v>
      </c>
      <c r="F13" s="45">
        <v>57</v>
      </c>
      <c r="G13" s="48" t="s">
        <v>193</v>
      </c>
      <c r="H13" s="49"/>
      <c r="I13" s="50" t="s">
        <v>40</v>
      </c>
      <c r="J13" s="49"/>
      <c r="K13" s="49"/>
      <c r="L13" s="49"/>
      <c r="M13" s="49"/>
      <c r="N13" s="49"/>
      <c r="O13" s="50" t="s">
        <v>36</v>
      </c>
      <c r="P13" s="49"/>
      <c r="Q13" s="49"/>
      <c r="R13" s="49"/>
      <c r="S13" s="50" t="s">
        <v>49</v>
      </c>
      <c r="T13" s="49"/>
      <c r="U13" s="49"/>
      <c r="V13" s="49"/>
      <c r="W13" s="49"/>
      <c r="X13" s="50" t="s">
        <v>50</v>
      </c>
      <c r="Y13" s="49"/>
      <c r="Z13" s="49"/>
      <c r="AA13" s="49"/>
      <c r="AB13" s="50" t="s">
        <v>40</v>
      </c>
      <c r="AC13" s="49"/>
      <c r="AD13" s="177"/>
      <c r="AE13" s="177"/>
      <c r="AF13" s="177"/>
      <c r="AG13" s="177"/>
      <c r="AH13" s="177"/>
      <c r="AI13" s="177"/>
      <c r="AJ13" s="177"/>
      <c r="AK13" s="176"/>
      <c r="AL13" s="177"/>
      <c r="AM13" s="176"/>
      <c r="AN13" s="176"/>
      <c r="AO13" s="177"/>
      <c r="AP13" s="177"/>
      <c r="AQ13" s="177"/>
      <c r="BC13" s="178"/>
      <c r="BD13" s="52"/>
      <c r="BE13" s="52"/>
      <c r="BF13" s="52"/>
      <c r="BG13" s="53"/>
      <c r="BI13" s="46">
        <f ca="1" t="shared" si="1"/>
        <v>5</v>
      </c>
      <c r="BJ13" s="54" t="str">
        <f t="shared" si="2"/>
        <v>ROCHER Pauline</v>
      </c>
      <c r="BK13" s="54" t="str">
        <f t="shared" si="3"/>
        <v>1</v>
      </c>
      <c r="BL13" s="54">
        <f t="shared" si="4"/>
        <v>57</v>
      </c>
      <c r="BM13" s="54" t="str">
        <f t="shared" si="5"/>
        <v>J.C. RICHELAIS</v>
      </c>
      <c r="BN13" s="49"/>
      <c r="BO13" s="50"/>
      <c r="BP13" s="49"/>
      <c r="BQ13" s="49"/>
      <c r="BR13" s="49"/>
      <c r="BS13" s="49"/>
      <c r="BT13" s="49"/>
      <c r="BU13" s="50"/>
      <c r="BV13" s="49"/>
      <c r="BW13" s="49"/>
      <c r="BX13" s="49"/>
      <c r="BY13" s="50"/>
      <c r="BZ13" s="49"/>
      <c r="CA13" s="49"/>
      <c r="CB13" s="49"/>
      <c r="CC13" s="49"/>
      <c r="CD13" s="50"/>
      <c r="CE13" s="49"/>
      <c r="CF13" s="49"/>
      <c r="CG13" s="49"/>
      <c r="CH13" s="50"/>
      <c r="CI13" s="49"/>
      <c r="CM13" s="178"/>
      <c r="CN13" s="52"/>
      <c r="CO13" s="52"/>
      <c r="CP13" s="53"/>
    </row>
    <row r="14" spans="1:94" ht="21" customHeight="1">
      <c r="A14" s="45" t="s">
        <v>75</v>
      </c>
      <c r="B14" s="45">
        <v>44</v>
      </c>
      <c r="C14" s="46">
        <f ca="1" t="shared" si="0"/>
        <v>6</v>
      </c>
      <c r="D14" s="173" t="s">
        <v>194</v>
      </c>
      <c r="E14" s="45" t="s">
        <v>98</v>
      </c>
      <c r="F14" s="45">
        <v>63</v>
      </c>
      <c r="G14" s="48" t="s">
        <v>190</v>
      </c>
      <c r="H14" s="50" t="s">
        <v>36</v>
      </c>
      <c r="I14" s="49"/>
      <c r="J14" s="49"/>
      <c r="K14" s="49"/>
      <c r="L14" s="49"/>
      <c r="M14" s="49"/>
      <c r="N14" s="49"/>
      <c r="O14" s="49"/>
      <c r="P14" s="50" t="s">
        <v>36</v>
      </c>
      <c r="Q14" s="49"/>
      <c r="R14" s="49"/>
      <c r="S14" s="49"/>
      <c r="T14" s="50" t="s">
        <v>46</v>
      </c>
      <c r="U14" s="49"/>
      <c r="V14" s="49"/>
      <c r="W14" s="49"/>
      <c r="X14" s="49"/>
      <c r="Y14" s="50" t="s">
        <v>108</v>
      </c>
      <c r="Z14" s="49"/>
      <c r="AA14" s="49"/>
      <c r="AB14" s="49"/>
      <c r="AC14" s="50" t="s">
        <v>183</v>
      </c>
      <c r="AD14" s="177"/>
      <c r="AE14" s="177"/>
      <c r="AF14" s="177"/>
      <c r="AG14" s="177"/>
      <c r="AH14" s="177"/>
      <c r="AI14" s="177"/>
      <c r="AJ14" s="177"/>
      <c r="AK14" s="177"/>
      <c r="AL14" s="176"/>
      <c r="AM14" s="176"/>
      <c r="AN14" s="177"/>
      <c r="AO14" s="176"/>
      <c r="AP14" s="177"/>
      <c r="AQ14" s="177"/>
      <c r="BC14" s="51"/>
      <c r="BD14" s="52"/>
      <c r="BE14" s="52"/>
      <c r="BF14" s="52"/>
      <c r="BG14" s="53"/>
      <c r="BI14" s="46">
        <f ca="1" t="shared" si="1"/>
        <v>6</v>
      </c>
      <c r="BJ14" s="54" t="str">
        <f t="shared" si="2"/>
        <v>RIBOT Amelie</v>
      </c>
      <c r="BK14" s="54" t="str">
        <f t="shared" si="3"/>
        <v>1</v>
      </c>
      <c r="BL14" s="54">
        <f t="shared" si="4"/>
        <v>63</v>
      </c>
      <c r="BM14" s="54" t="str">
        <f t="shared" si="5"/>
        <v>NANTES JUDO CLUB SATORI 44</v>
      </c>
      <c r="BN14" s="50"/>
      <c r="BO14" s="49"/>
      <c r="BP14" s="49"/>
      <c r="BQ14" s="49"/>
      <c r="BR14" s="49"/>
      <c r="BS14" s="49"/>
      <c r="BT14" s="49"/>
      <c r="BU14" s="49"/>
      <c r="BV14" s="50"/>
      <c r="BW14" s="49"/>
      <c r="BX14" s="49"/>
      <c r="BY14" s="49"/>
      <c r="BZ14" s="50"/>
      <c r="CA14" s="49"/>
      <c r="CB14" s="49"/>
      <c r="CC14" s="49"/>
      <c r="CD14" s="49"/>
      <c r="CE14" s="50"/>
      <c r="CF14" s="49"/>
      <c r="CG14" s="49"/>
      <c r="CH14" s="49"/>
      <c r="CI14" s="50"/>
      <c r="CM14" s="51"/>
      <c r="CN14" s="52"/>
      <c r="CO14" s="52"/>
      <c r="CP14" s="53"/>
    </row>
    <row r="15" spans="1:94" s="179" customFormat="1" ht="21" customHeight="1">
      <c r="A15" s="45" t="s">
        <v>72</v>
      </c>
      <c r="B15" s="45">
        <v>37</v>
      </c>
      <c r="C15" s="46">
        <f ca="1" t="shared" si="0"/>
        <v>7</v>
      </c>
      <c r="D15" s="173" t="s">
        <v>195</v>
      </c>
      <c r="E15" s="45" t="s">
        <v>98</v>
      </c>
      <c r="F15" s="45">
        <v>65</v>
      </c>
      <c r="G15" s="48" t="s">
        <v>196</v>
      </c>
      <c r="H15" s="49"/>
      <c r="I15" s="49"/>
      <c r="J15" s="50" t="s">
        <v>40</v>
      </c>
      <c r="K15" s="49"/>
      <c r="L15" s="49"/>
      <c r="M15" s="49"/>
      <c r="N15" s="50" t="s">
        <v>40</v>
      </c>
      <c r="O15" s="49"/>
      <c r="P15" s="49"/>
      <c r="Q15" s="50" t="s">
        <v>40</v>
      </c>
      <c r="R15" s="49"/>
      <c r="S15" s="49"/>
      <c r="T15" s="49"/>
      <c r="U15" s="49"/>
      <c r="V15" s="50" t="s">
        <v>50</v>
      </c>
      <c r="W15" s="49"/>
      <c r="X15" s="49"/>
      <c r="Y15" s="49"/>
      <c r="Z15" s="50" t="s">
        <v>40</v>
      </c>
      <c r="AA15" s="49"/>
      <c r="AB15" s="49"/>
      <c r="AC15" s="49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6"/>
      <c r="AO15" s="176"/>
      <c r="AP15" s="176"/>
      <c r="AQ15" s="177"/>
      <c r="BC15" s="51"/>
      <c r="BD15" s="180"/>
      <c r="BE15" s="52"/>
      <c r="BF15" s="181"/>
      <c r="BG15" s="182"/>
      <c r="BI15" s="46">
        <f ca="1" t="shared" si="1"/>
        <v>7</v>
      </c>
      <c r="BJ15" s="54" t="str">
        <f t="shared" si="2"/>
        <v>HAULBERT Valerie</v>
      </c>
      <c r="BK15" s="54" t="str">
        <f t="shared" si="3"/>
        <v>1</v>
      </c>
      <c r="BL15" s="54">
        <f t="shared" si="4"/>
        <v>65</v>
      </c>
      <c r="BM15" s="54" t="str">
        <f t="shared" si="5"/>
        <v>J C DES MAUGES</v>
      </c>
      <c r="BN15" s="49"/>
      <c r="BO15" s="49"/>
      <c r="BP15" s="50"/>
      <c r="BQ15" s="49"/>
      <c r="BR15" s="49"/>
      <c r="BS15" s="49"/>
      <c r="BT15" s="50"/>
      <c r="BU15" s="49"/>
      <c r="BV15" s="49"/>
      <c r="BW15" s="50"/>
      <c r="BX15" s="49"/>
      <c r="BY15" s="49"/>
      <c r="BZ15" s="49"/>
      <c r="CA15" s="49"/>
      <c r="CB15" s="50"/>
      <c r="CC15" s="49"/>
      <c r="CD15" s="49"/>
      <c r="CE15" s="49"/>
      <c r="CF15" s="50"/>
      <c r="CG15" s="49"/>
      <c r="CH15" s="49"/>
      <c r="CI15" s="49"/>
      <c r="CM15" s="51"/>
      <c r="CN15" s="180"/>
      <c r="CO15" s="52"/>
      <c r="CP15" s="182"/>
    </row>
    <row r="16" spans="1:94" ht="21" customHeight="1">
      <c r="A16" s="45" t="s">
        <v>75</v>
      </c>
      <c r="B16" s="45">
        <v>49</v>
      </c>
      <c r="C16" s="46">
        <f ca="1" t="shared" si="0"/>
        <v>8</v>
      </c>
      <c r="D16" s="173" t="s">
        <v>197</v>
      </c>
      <c r="E16" s="45" t="s">
        <v>71</v>
      </c>
      <c r="F16" s="45">
        <v>66</v>
      </c>
      <c r="G16" s="48" t="s">
        <v>196</v>
      </c>
      <c r="H16" s="49"/>
      <c r="I16" s="50" t="s">
        <v>36</v>
      </c>
      <c r="J16" s="49"/>
      <c r="K16" s="49"/>
      <c r="L16" s="50" t="s">
        <v>36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 t="s">
        <v>88</v>
      </c>
      <c r="X16" s="49"/>
      <c r="Y16" s="49"/>
      <c r="Z16" s="49"/>
      <c r="AA16" s="50"/>
      <c r="AB16" s="49"/>
      <c r="AC16" s="50" t="s">
        <v>96</v>
      </c>
      <c r="AD16" s="177"/>
      <c r="AE16" s="177"/>
      <c r="AF16" s="176" t="s">
        <v>198</v>
      </c>
      <c r="AG16" s="177"/>
      <c r="AH16" s="177"/>
      <c r="AI16" s="177"/>
      <c r="AJ16" s="177"/>
      <c r="AK16" s="177"/>
      <c r="AL16" s="177"/>
      <c r="AM16" s="177"/>
      <c r="AN16" s="177"/>
      <c r="AO16" s="177"/>
      <c r="AP16" s="176"/>
      <c r="AQ16" s="176"/>
      <c r="BC16" s="51"/>
      <c r="BD16" s="180"/>
      <c r="BE16" s="52"/>
      <c r="BF16" s="52"/>
      <c r="BG16" s="53"/>
      <c r="BI16" s="46">
        <f ca="1" t="shared" si="1"/>
        <v>8</v>
      </c>
      <c r="BJ16" s="54" t="str">
        <f t="shared" si="2"/>
        <v>GRANDISSON Katia</v>
      </c>
      <c r="BK16" s="54" t="str">
        <f t="shared" si="3"/>
        <v>2</v>
      </c>
      <c r="BL16" s="54">
        <f t="shared" si="4"/>
        <v>66</v>
      </c>
      <c r="BM16" s="54" t="str">
        <f t="shared" si="5"/>
        <v>J C DES MAUGES</v>
      </c>
      <c r="BN16" s="49"/>
      <c r="BO16" s="50"/>
      <c r="BP16" s="49"/>
      <c r="BQ16" s="49"/>
      <c r="BR16" s="50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50"/>
      <c r="CD16" s="49"/>
      <c r="CE16" s="49"/>
      <c r="CF16" s="49"/>
      <c r="CG16" s="50"/>
      <c r="CH16" s="49"/>
      <c r="CI16" s="50"/>
      <c r="CM16" s="51"/>
      <c r="CN16" s="180"/>
      <c r="CO16" s="52"/>
      <c r="CP16" s="53"/>
    </row>
    <row r="17" spans="1:94" ht="21" customHeight="1" thickBot="1">
      <c r="A17" s="45" t="s">
        <v>75</v>
      </c>
      <c r="B17" s="45">
        <v>49</v>
      </c>
      <c r="C17" s="46">
        <f ca="1" t="shared" si="0"/>
        <v>9</v>
      </c>
      <c r="D17" s="173" t="s">
        <v>199</v>
      </c>
      <c r="E17" s="45" t="s">
        <v>98</v>
      </c>
      <c r="F17" s="45">
        <v>70</v>
      </c>
      <c r="G17" s="48" t="s">
        <v>200</v>
      </c>
      <c r="H17" s="50" t="s">
        <v>40</v>
      </c>
      <c r="I17" s="49"/>
      <c r="J17" s="49"/>
      <c r="K17" s="50" t="s">
        <v>36</v>
      </c>
      <c r="L17" s="49"/>
      <c r="M17" s="49"/>
      <c r="N17" s="50" t="s">
        <v>37</v>
      </c>
      <c r="O17" s="49"/>
      <c r="P17" s="49"/>
      <c r="Q17" s="49"/>
      <c r="R17" s="49"/>
      <c r="S17" s="49"/>
      <c r="T17" s="49"/>
      <c r="U17" s="50" t="s">
        <v>40</v>
      </c>
      <c r="V17" s="49"/>
      <c r="W17" s="49"/>
      <c r="X17" s="49"/>
      <c r="Y17" s="49"/>
      <c r="Z17" s="49"/>
      <c r="AA17" s="49"/>
      <c r="AB17" s="50" t="s">
        <v>36</v>
      </c>
      <c r="AC17" s="49"/>
      <c r="AD17" s="177"/>
      <c r="AE17" s="177"/>
      <c r="AF17" s="177"/>
      <c r="AG17" s="176"/>
      <c r="AH17" s="177"/>
      <c r="AI17" s="176"/>
      <c r="AJ17" s="177"/>
      <c r="AK17" s="177"/>
      <c r="AL17" s="177"/>
      <c r="AM17" s="177"/>
      <c r="AN17" s="177"/>
      <c r="AO17" s="177"/>
      <c r="AP17" s="177"/>
      <c r="AQ17" s="176"/>
      <c r="BC17" s="183"/>
      <c r="BD17" s="184"/>
      <c r="BE17" s="56"/>
      <c r="BF17" s="56"/>
      <c r="BG17" s="57"/>
      <c r="BI17" s="46">
        <f ca="1" t="shared" si="1"/>
        <v>9</v>
      </c>
      <c r="BJ17" s="54" t="str">
        <f t="shared" si="2"/>
        <v>POTEREAU Coraline</v>
      </c>
      <c r="BK17" s="54" t="str">
        <f t="shared" si="3"/>
        <v>1</v>
      </c>
      <c r="BL17" s="54">
        <f t="shared" si="4"/>
        <v>70</v>
      </c>
      <c r="BM17" s="54" t="str">
        <f t="shared" si="5"/>
        <v>ETOILE SP HTE GOULAINE</v>
      </c>
      <c r="BN17" s="50"/>
      <c r="BO17" s="49"/>
      <c r="BP17" s="49"/>
      <c r="BQ17" s="50"/>
      <c r="BR17" s="49"/>
      <c r="BS17" s="49"/>
      <c r="BT17" s="50"/>
      <c r="BU17" s="49"/>
      <c r="BV17" s="49"/>
      <c r="BW17" s="49"/>
      <c r="BX17" s="49"/>
      <c r="BY17" s="49"/>
      <c r="BZ17" s="49"/>
      <c r="CA17" s="50"/>
      <c r="CB17" s="49"/>
      <c r="CC17" s="49"/>
      <c r="CD17" s="49"/>
      <c r="CE17" s="49"/>
      <c r="CF17" s="49"/>
      <c r="CG17" s="49"/>
      <c r="CH17" s="50"/>
      <c r="CI17" s="49"/>
      <c r="CM17" s="183"/>
      <c r="CN17" s="184"/>
      <c r="CO17" s="56"/>
      <c r="CP17" s="57"/>
    </row>
    <row r="18" spans="4:80" ht="24" customHeight="1" thickBot="1">
      <c r="D18" s="59"/>
      <c r="E18" s="59"/>
      <c r="F18" s="59"/>
      <c r="G18" s="59"/>
      <c r="H18" s="37"/>
      <c r="I18" s="37"/>
      <c r="J18" s="37"/>
      <c r="K18" s="37"/>
      <c r="L18" s="37"/>
      <c r="M18" s="64" t="s">
        <v>201</v>
      </c>
      <c r="N18" s="64"/>
      <c r="O18" s="64"/>
      <c r="P18" s="64"/>
      <c r="Q18" s="37"/>
      <c r="R18" s="37">
        <f>SUM(F18:O18)</f>
        <v>0</v>
      </c>
      <c r="S18" s="37"/>
      <c r="T18" s="37"/>
      <c r="U18" s="37"/>
      <c r="V18" s="37"/>
      <c r="BI18" s="58"/>
      <c r="BJ18" s="59"/>
      <c r="BK18" s="59"/>
      <c r="BL18" s="59"/>
      <c r="BM18" s="59"/>
      <c r="BN18" s="37"/>
      <c r="BO18" s="37"/>
      <c r="BP18" s="37"/>
      <c r="BQ18" s="37"/>
      <c r="BR18" s="37"/>
      <c r="BS18" s="64" t="s">
        <v>201</v>
      </c>
      <c r="BT18" s="64"/>
      <c r="BU18" s="64"/>
      <c r="BV18" s="64"/>
      <c r="BW18" s="64" t="s">
        <v>51</v>
      </c>
      <c r="BX18" s="64"/>
      <c r="BY18" s="64"/>
      <c r="BZ18" s="64"/>
      <c r="CA18" s="37"/>
      <c r="CB18" s="37"/>
    </row>
    <row r="19" spans="1:97" ht="24" customHeight="1" thickBot="1">
      <c r="A19" s="81" t="s">
        <v>13</v>
      </c>
      <c r="B19" s="81" t="s">
        <v>14</v>
      </c>
      <c r="C19" s="33" t="s">
        <v>15</v>
      </c>
      <c r="D19" s="32" t="s">
        <v>16</v>
      </c>
      <c r="E19" s="32" t="s">
        <v>17</v>
      </c>
      <c r="F19" s="136" t="s">
        <v>52</v>
      </c>
      <c r="G19" s="185" t="s">
        <v>19</v>
      </c>
      <c r="H19" s="77" t="s">
        <v>53</v>
      </c>
      <c r="I19" s="78" t="s">
        <v>54</v>
      </c>
      <c r="J19" s="78" t="s">
        <v>55</v>
      </c>
      <c r="K19" s="78" t="s">
        <v>56</v>
      </c>
      <c r="L19" s="79" t="s">
        <v>202</v>
      </c>
      <c r="M19" s="77" t="s">
        <v>203</v>
      </c>
      <c r="N19" s="186" t="s">
        <v>204</v>
      </c>
      <c r="O19" s="186" t="s">
        <v>205</v>
      </c>
      <c r="P19" s="186" t="s">
        <v>206</v>
      </c>
      <c r="Q19" s="187" t="s">
        <v>57</v>
      </c>
      <c r="R19" s="144"/>
      <c r="S19" s="89" t="s">
        <v>58</v>
      </c>
      <c r="T19" s="146" t="s">
        <v>59</v>
      </c>
      <c r="U19" s="147"/>
      <c r="V19" s="37"/>
      <c r="W19" s="188" t="s">
        <v>207</v>
      </c>
      <c r="X19" s="189"/>
      <c r="Y19" s="189"/>
      <c r="Z19" s="189"/>
      <c r="AA19" s="190"/>
      <c r="AB19" s="191"/>
      <c r="AC19" s="191"/>
      <c r="AD19" s="191"/>
      <c r="AE19" s="191"/>
      <c r="AF19" s="191"/>
      <c r="BC19" s="77" t="s">
        <v>60</v>
      </c>
      <c r="BD19" s="78" t="s">
        <v>61</v>
      </c>
      <c r="BE19" s="78" t="s">
        <v>62</v>
      </c>
      <c r="BF19" s="78" t="s">
        <v>63</v>
      </c>
      <c r="BG19" s="79" t="s">
        <v>64</v>
      </c>
      <c r="BI19" s="33" t="s">
        <v>15</v>
      </c>
      <c r="BJ19" s="32" t="s">
        <v>16</v>
      </c>
      <c r="BK19" s="32" t="s">
        <v>17</v>
      </c>
      <c r="BL19" s="136" t="s">
        <v>52</v>
      </c>
      <c r="BM19" s="185" t="s">
        <v>19</v>
      </c>
      <c r="BN19" s="77" t="s">
        <v>53</v>
      </c>
      <c r="BO19" s="78" t="s">
        <v>54</v>
      </c>
      <c r="BP19" s="78" t="s">
        <v>55</v>
      </c>
      <c r="BQ19" s="78" t="s">
        <v>56</v>
      </c>
      <c r="BR19" s="79" t="s">
        <v>202</v>
      </c>
      <c r="BS19" s="77" t="s">
        <v>203</v>
      </c>
      <c r="BT19" s="186" t="s">
        <v>204</v>
      </c>
      <c r="BU19" s="186" t="s">
        <v>205</v>
      </c>
      <c r="BV19" s="186" t="s">
        <v>206</v>
      </c>
      <c r="BW19" s="77" t="s">
        <v>60</v>
      </c>
      <c r="BX19" s="78" t="s">
        <v>61</v>
      </c>
      <c r="BY19" s="78" t="s">
        <v>62</v>
      </c>
      <c r="BZ19" s="79" t="s">
        <v>63</v>
      </c>
      <c r="CA19" s="187" t="s">
        <v>57</v>
      </c>
      <c r="CB19" s="144"/>
      <c r="CC19" s="89" t="s">
        <v>58</v>
      </c>
      <c r="CD19" s="146" t="s">
        <v>59</v>
      </c>
      <c r="CE19" s="147"/>
      <c r="CF19" s="37"/>
      <c r="CG19" s="188" t="s">
        <v>207</v>
      </c>
      <c r="CH19" s="189"/>
      <c r="CI19" s="189"/>
      <c r="CJ19" s="189"/>
      <c r="CK19" s="190"/>
      <c r="CL19" s="192"/>
      <c r="CM19" s="77"/>
      <c r="CN19" s="78"/>
      <c r="CO19" s="78"/>
      <c r="CP19" s="79"/>
      <c r="CR19" s="191"/>
      <c r="CS19" s="191"/>
    </row>
    <row r="20" spans="1:97" ht="21" customHeight="1">
      <c r="A20" s="45" t="str">
        <f aca="true" ca="1" t="shared" si="6" ref="A20:B28">OFFSET(A20,-11,0)</f>
        <v>PDL</v>
      </c>
      <c r="B20" s="45">
        <f ca="1" t="shared" si="6"/>
        <v>44</v>
      </c>
      <c r="C20" s="81">
        <v>1</v>
      </c>
      <c r="D20" s="193" t="str">
        <f aca="true" ca="1" t="shared" si="7" ref="D20:E28">OFFSET(D20,-11,0)</f>
        <v>FRABOULET Alexandra</v>
      </c>
      <c r="E20" s="45" t="str">
        <f ca="1" t="shared" si="7"/>
        <v>1</v>
      </c>
      <c r="F20" s="45">
        <v>0</v>
      </c>
      <c r="G20" s="45" t="str">
        <f aca="true" ca="1" t="shared" si="8" ref="G20:G28">OFFSET(G20,-11,0)</f>
        <v>J C VILLENEUVOIS</v>
      </c>
      <c r="H20" s="97">
        <v>0</v>
      </c>
      <c r="I20" s="105">
        <v>10</v>
      </c>
      <c r="J20" s="105">
        <v>0</v>
      </c>
      <c r="K20" s="105">
        <v>10</v>
      </c>
      <c r="L20" s="106" t="str">
        <f>IF(M20&lt;&gt;"","-","")</f>
        <v>-</v>
      </c>
      <c r="M20" s="148">
        <v>7</v>
      </c>
      <c r="N20" s="149"/>
      <c r="O20" s="194"/>
      <c r="P20" s="195"/>
      <c r="Q20" s="196">
        <f aca="true" t="shared" si="9" ref="Q20:Q28">SUM(H20:P20,BC20:BG20)</f>
        <v>27</v>
      </c>
      <c r="R20" s="197"/>
      <c r="S20" s="89"/>
      <c r="T20" s="198">
        <f aca="true" ca="1" t="shared" si="10" ref="T20:T28">SUM(OFFSET(T20,0,-14),OFFSET(T20,0,-3))</f>
        <v>27</v>
      </c>
      <c r="U20" s="147"/>
      <c r="V20" s="37"/>
      <c r="W20" s="199" t="s">
        <v>21</v>
      </c>
      <c r="X20" s="200" t="s">
        <v>27</v>
      </c>
      <c r="Y20" s="201" t="s">
        <v>172</v>
      </c>
      <c r="Z20" s="200" t="s">
        <v>173</v>
      </c>
      <c r="AA20" s="202" t="s">
        <v>24</v>
      </c>
      <c r="AB20" s="157"/>
      <c r="AC20" s="157"/>
      <c r="AD20" s="119"/>
      <c r="BC20" s="97"/>
      <c r="BD20" s="105"/>
      <c r="BE20" s="105"/>
      <c r="BF20" s="105"/>
      <c r="BG20" s="106"/>
      <c r="BI20" s="81">
        <v>1</v>
      </c>
      <c r="BJ20" s="45" t="str">
        <f aca="true" t="shared" si="11" ref="BJ20:BJ28">D20</f>
        <v>FRABOULET Alexandra</v>
      </c>
      <c r="BK20" s="45" t="str">
        <f aca="true" t="shared" si="12" ref="BK20:BK28">E20</f>
        <v>1</v>
      </c>
      <c r="BL20" s="45">
        <f>F21</f>
        <v>0</v>
      </c>
      <c r="BM20" s="45" t="str">
        <f aca="true" t="shared" si="13" ref="BM20:BM28">G20</f>
        <v>J C VILLENEUVOIS</v>
      </c>
      <c r="BN20" s="97"/>
      <c r="BO20" s="105"/>
      <c r="BP20" s="105"/>
      <c r="BQ20" s="105"/>
      <c r="BR20" s="106"/>
      <c r="BS20" s="148"/>
      <c r="BT20" s="149"/>
      <c r="BU20" s="194"/>
      <c r="BV20" s="195"/>
      <c r="BW20" s="148"/>
      <c r="BX20" s="203"/>
      <c r="BY20" s="203"/>
      <c r="BZ20" s="204"/>
      <c r="CA20" s="196"/>
      <c r="CB20" s="197"/>
      <c r="CC20" s="89"/>
      <c r="CD20" s="198"/>
      <c r="CE20" s="147"/>
      <c r="CF20" s="37"/>
      <c r="CG20" s="205" t="s">
        <v>21</v>
      </c>
      <c r="CH20" s="66" t="s">
        <v>27</v>
      </c>
      <c r="CI20" s="66" t="s">
        <v>172</v>
      </c>
      <c r="CJ20" s="66" t="s">
        <v>173</v>
      </c>
      <c r="CK20" s="206" t="s">
        <v>24</v>
      </c>
      <c r="CL20" s="207"/>
      <c r="CM20" s="97"/>
      <c r="CN20" s="105"/>
      <c r="CO20" s="105"/>
      <c r="CP20" s="106"/>
      <c r="CR20" s="157"/>
      <c r="CS20" s="157"/>
    </row>
    <row r="21" spans="1:97" ht="21" customHeight="1">
      <c r="A21" s="45" t="str">
        <f ca="1" t="shared" si="6"/>
        <v>IDF</v>
      </c>
      <c r="B21" s="45">
        <f ca="1" t="shared" si="6"/>
        <v>94</v>
      </c>
      <c r="C21" s="81">
        <v>2</v>
      </c>
      <c r="D21" s="193" t="str">
        <f ca="1" t="shared" si="7"/>
        <v>SIESS Violaine</v>
      </c>
      <c r="E21" s="45" t="str">
        <f ca="1" t="shared" si="7"/>
        <v>1</v>
      </c>
      <c r="F21" s="45">
        <v>0</v>
      </c>
      <c r="G21" s="45" t="str">
        <f ca="1" t="shared" si="8"/>
        <v>JUDO CLUB LES ROSIERS/LOIRE</v>
      </c>
      <c r="H21" s="97">
        <v>0</v>
      </c>
      <c r="I21" s="105">
        <v>0</v>
      </c>
      <c r="J21" s="105">
        <v>0</v>
      </c>
      <c r="K21" s="105">
        <v>10</v>
      </c>
      <c r="L21" s="106">
        <v>0</v>
      </c>
      <c r="M21" s="97"/>
      <c r="N21" s="98"/>
      <c r="O21" s="208"/>
      <c r="P21" s="209"/>
      <c r="Q21" s="210">
        <f t="shared" si="9"/>
        <v>10</v>
      </c>
      <c r="R21" s="211"/>
      <c r="S21" s="89"/>
      <c r="T21" s="198">
        <f ca="1" t="shared" si="10"/>
        <v>10</v>
      </c>
      <c r="U21" s="147"/>
      <c r="V21" s="37"/>
      <c r="W21" s="212" t="s">
        <v>174</v>
      </c>
      <c r="X21" s="170" t="s">
        <v>22</v>
      </c>
      <c r="Y21" s="170" t="s">
        <v>20</v>
      </c>
      <c r="Z21" s="170" t="s">
        <v>175</v>
      </c>
      <c r="AA21" s="213" t="s">
        <v>176</v>
      </c>
      <c r="AB21" s="157"/>
      <c r="AC21" s="157"/>
      <c r="AD21" s="119"/>
      <c r="BC21" s="97"/>
      <c r="BD21" s="105"/>
      <c r="BE21" s="105"/>
      <c r="BF21" s="105"/>
      <c r="BG21" s="106"/>
      <c r="BI21" s="81">
        <v>2</v>
      </c>
      <c r="BJ21" s="45" t="str">
        <f t="shared" si="11"/>
        <v>SIESS Violaine</v>
      </c>
      <c r="BK21" s="45" t="str">
        <f t="shared" si="12"/>
        <v>1</v>
      </c>
      <c r="BL21" s="45">
        <f>F22</f>
        <v>55</v>
      </c>
      <c r="BM21" s="45" t="str">
        <f t="shared" si="13"/>
        <v>JUDO CLUB LES ROSIERS/LOIRE</v>
      </c>
      <c r="BN21" s="97"/>
      <c r="BO21" s="105"/>
      <c r="BP21" s="105"/>
      <c r="BQ21" s="105"/>
      <c r="BR21" s="106"/>
      <c r="BS21" s="97"/>
      <c r="BT21" s="98"/>
      <c r="BU21" s="208"/>
      <c r="BV21" s="209"/>
      <c r="BW21" s="97"/>
      <c r="BX21" s="105"/>
      <c r="BY21" s="105"/>
      <c r="BZ21" s="106"/>
      <c r="CA21" s="210"/>
      <c r="CB21" s="211"/>
      <c r="CC21" s="89"/>
      <c r="CD21" s="198"/>
      <c r="CE21" s="147"/>
      <c r="CF21" s="37"/>
      <c r="CG21" s="205" t="s">
        <v>174</v>
      </c>
      <c r="CH21" s="66" t="s">
        <v>22</v>
      </c>
      <c r="CI21" s="66" t="s">
        <v>20</v>
      </c>
      <c r="CJ21" s="66" t="s">
        <v>175</v>
      </c>
      <c r="CK21" s="206" t="s">
        <v>176</v>
      </c>
      <c r="CL21" s="207"/>
      <c r="CM21" s="97"/>
      <c r="CN21" s="105"/>
      <c r="CO21" s="105"/>
      <c r="CP21" s="214"/>
      <c r="CR21" s="157"/>
      <c r="CS21" s="157"/>
    </row>
    <row r="22" spans="1:94" ht="21" customHeight="1" thickBot="1">
      <c r="A22" s="45" t="str">
        <f ca="1" t="shared" si="6"/>
        <v>PDL</v>
      </c>
      <c r="B22" s="45">
        <f ca="1" t="shared" si="6"/>
        <v>49</v>
      </c>
      <c r="C22" s="81">
        <v>3</v>
      </c>
      <c r="D22" s="82" t="str">
        <f ca="1" t="shared" si="7"/>
        <v>CANTON Sophie</v>
      </c>
      <c r="E22" s="45" t="str">
        <f ca="1" t="shared" si="7"/>
        <v>1</v>
      </c>
      <c r="F22" s="45">
        <v>55</v>
      </c>
      <c r="G22" s="45" t="str">
        <f ca="1" t="shared" si="8"/>
        <v>ALERTE SP.FONDETTES</v>
      </c>
      <c r="H22" s="97">
        <v>0</v>
      </c>
      <c r="I22" s="105">
        <v>0</v>
      </c>
      <c r="J22" s="105">
        <v>7</v>
      </c>
      <c r="K22" s="105">
        <v>0</v>
      </c>
      <c r="L22" s="106">
        <v>10</v>
      </c>
      <c r="M22" s="97"/>
      <c r="N22" s="98"/>
      <c r="O22" s="208"/>
      <c r="P22" s="209"/>
      <c r="Q22" s="210">
        <f t="shared" si="9"/>
        <v>17</v>
      </c>
      <c r="R22" s="211"/>
      <c r="S22" s="89"/>
      <c r="T22" s="198">
        <f ca="1" t="shared" si="10"/>
        <v>72</v>
      </c>
      <c r="U22" s="147"/>
      <c r="V22" s="37"/>
      <c r="W22" s="215" t="s">
        <v>177</v>
      </c>
      <c r="X22" s="216" t="s">
        <v>178</v>
      </c>
      <c r="Y22" s="216" t="s">
        <v>179</v>
      </c>
      <c r="Z22" s="216" t="s">
        <v>180</v>
      </c>
      <c r="AA22" s="217"/>
      <c r="AB22" s="157"/>
      <c r="AC22" s="157"/>
      <c r="AD22" s="119"/>
      <c r="BC22" s="97"/>
      <c r="BD22" s="105"/>
      <c r="BE22" s="105"/>
      <c r="BF22" s="105"/>
      <c r="BG22" s="106"/>
      <c r="BI22" s="81">
        <v>3</v>
      </c>
      <c r="BJ22" s="45" t="str">
        <f t="shared" si="11"/>
        <v>CANTON Sophie</v>
      </c>
      <c r="BK22" s="45" t="str">
        <f t="shared" si="12"/>
        <v>1</v>
      </c>
      <c r="BL22" s="45">
        <f>F23</f>
        <v>67</v>
      </c>
      <c r="BM22" s="45" t="str">
        <f t="shared" si="13"/>
        <v>ALERTE SP.FONDETTES</v>
      </c>
      <c r="BN22" s="97"/>
      <c r="BO22" s="105"/>
      <c r="BP22" s="105"/>
      <c r="BQ22" s="105"/>
      <c r="BR22" s="106"/>
      <c r="BS22" s="97"/>
      <c r="BT22" s="98"/>
      <c r="BU22" s="208"/>
      <c r="BV22" s="209"/>
      <c r="BW22" s="97"/>
      <c r="BX22" s="105"/>
      <c r="BY22" s="105"/>
      <c r="BZ22" s="106"/>
      <c r="CA22" s="210"/>
      <c r="CB22" s="211"/>
      <c r="CC22" s="89"/>
      <c r="CD22" s="198"/>
      <c r="CE22" s="147"/>
      <c r="CF22" s="37"/>
      <c r="CG22" s="218" t="s">
        <v>177</v>
      </c>
      <c r="CH22" s="219" t="s">
        <v>178</v>
      </c>
      <c r="CI22" s="219" t="s">
        <v>179</v>
      </c>
      <c r="CJ22" s="219" t="s">
        <v>180</v>
      </c>
      <c r="CK22" s="217"/>
      <c r="CL22" s="76"/>
      <c r="CM22" s="97"/>
      <c r="CN22" s="105"/>
      <c r="CO22" s="105"/>
      <c r="CP22" s="214"/>
    </row>
    <row r="23" spans="1:95" ht="21" customHeight="1">
      <c r="A23" s="45" t="str">
        <f ca="1" t="shared" si="6"/>
        <v>TBO</v>
      </c>
      <c r="B23" s="45">
        <f ca="1" t="shared" si="6"/>
        <v>37</v>
      </c>
      <c r="C23" s="81">
        <v>4</v>
      </c>
      <c r="D23" s="193" t="str">
        <f ca="1" t="shared" si="7"/>
        <v>FINKELSTEIN Julie</v>
      </c>
      <c r="E23" s="45" t="str">
        <f ca="1" t="shared" si="7"/>
        <v>1</v>
      </c>
      <c r="F23" s="45">
        <v>67</v>
      </c>
      <c r="G23" s="45" t="str">
        <f ca="1" t="shared" si="8"/>
        <v>NANTES JUDO CLUB SATORI 44</v>
      </c>
      <c r="H23" s="97">
        <v>10</v>
      </c>
      <c r="I23" s="105">
        <v>10</v>
      </c>
      <c r="J23" s="105">
        <v>10</v>
      </c>
      <c r="K23" s="105">
        <v>10</v>
      </c>
      <c r="L23" s="106" t="str">
        <f>IF(M23&lt;&gt;"","-","")</f>
        <v>-</v>
      </c>
      <c r="M23" s="97" t="s">
        <v>65</v>
      </c>
      <c r="N23" s="98"/>
      <c r="O23" s="208"/>
      <c r="P23" s="209"/>
      <c r="Q23" s="210">
        <f t="shared" si="9"/>
        <v>40</v>
      </c>
      <c r="R23" s="211"/>
      <c r="S23" s="89"/>
      <c r="T23" s="220">
        <f ca="1" t="shared" si="10"/>
        <v>107</v>
      </c>
      <c r="U23" s="147"/>
      <c r="V23" s="37"/>
      <c r="W23" s="157"/>
      <c r="X23" s="157"/>
      <c r="Y23" s="157"/>
      <c r="Z23" s="119"/>
      <c r="AA23" s="157"/>
      <c r="AB23" s="157"/>
      <c r="AC23" s="157"/>
      <c r="AD23" s="119"/>
      <c r="AQ23" s="116"/>
      <c r="BC23" s="97"/>
      <c r="BD23" s="105"/>
      <c r="BE23" s="105"/>
      <c r="BF23" s="105"/>
      <c r="BG23" s="106"/>
      <c r="BI23" s="81">
        <v>4</v>
      </c>
      <c r="BJ23" s="45" t="str">
        <f t="shared" si="11"/>
        <v>FINKELSTEIN Julie</v>
      </c>
      <c r="BK23" s="45" t="str">
        <f t="shared" si="12"/>
        <v>1</v>
      </c>
      <c r="BL23" s="45">
        <f>F24</f>
        <v>40</v>
      </c>
      <c r="BM23" s="45" t="str">
        <f t="shared" si="13"/>
        <v>NANTES JUDO CLUB SATORI 44</v>
      </c>
      <c r="BN23" s="97"/>
      <c r="BO23" s="105"/>
      <c r="BP23" s="105"/>
      <c r="BQ23" s="105"/>
      <c r="BR23" s="106"/>
      <c r="BS23" s="97"/>
      <c r="BT23" s="98"/>
      <c r="BU23" s="208"/>
      <c r="BV23" s="209"/>
      <c r="BW23" s="97"/>
      <c r="BX23" s="105"/>
      <c r="BY23" s="105"/>
      <c r="BZ23" s="106"/>
      <c r="CA23" s="210"/>
      <c r="CB23" s="211"/>
      <c r="CC23" s="89"/>
      <c r="CD23" s="198"/>
      <c r="CE23" s="147"/>
      <c r="CF23" s="37"/>
      <c r="CG23" s="221"/>
      <c r="CH23" s="119"/>
      <c r="CI23" s="119"/>
      <c r="CJ23" s="119"/>
      <c r="CK23" s="119"/>
      <c r="CL23" s="119"/>
      <c r="CM23" s="97"/>
      <c r="CN23" s="105"/>
      <c r="CO23" s="105"/>
      <c r="CP23" s="214"/>
      <c r="CQ23" s="157"/>
    </row>
    <row r="24" spans="1:95" ht="21" customHeight="1">
      <c r="A24" s="45" t="str">
        <f ca="1" t="shared" si="6"/>
        <v>PDL</v>
      </c>
      <c r="B24" s="45">
        <f ca="1" t="shared" si="6"/>
        <v>44</v>
      </c>
      <c r="C24" s="81">
        <v>5</v>
      </c>
      <c r="D24" s="193" t="str">
        <f ca="1" t="shared" si="7"/>
        <v>ROCHER Pauline</v>
      </c>
      <c r="E24" s="45" t="str">
        <f ca="1" t="shared" si="7"/>
        <v>1</v>
      </c>
      <c r="F24" s="45">
        <v>40</v>
      </c>
      <c r="G24" s="45" t="str">
        <f ca="1" t="shared" si="8"/>
        <v>J.C. RICHELAIS</v>
      </c>
      <c r="H24" s="97">
        <v>0</v>
      </c>
      <c r="I24" s="105">
        <v>10</v>
      </c>
      <c r="J24" s="105">
        <v>0</v>
      </c>
      <c r="K24" s="105">
        <v>0</v>
      </c>
      <c r="L24" s="106">
        <v>0</v>
      </c>
      <c r="M24" s="97"/>
      <c r="N24" s="98"/>
      <c r="O24" s="208"/>
      <c r="P24" s="209"/>
      <c r="Q24" s="210">
        <f t="shared" si="9"/>
        <v>10</v>
      </c>
      <c r="R24" s="211"/>
      <c r="S24" s="89"/>
      <c r="T24" s="198">
        <f ca="1" t="shared" si="10"/>
        <v>50</v>
      </c>
      <c r="U24" s="147"/>
      <c r="V24" s="37"/>
      <c r="W24" s="157"/>
      <c r="X24" s="157"/>
      <c r="Y24" s="119"/>
      <c r="Z24" s="119"/>
      <c r="AA24" s="157"/>
      <c r="BC24" s="97"/>
      <c r="BD24" s="105"/>
      <c r="BE24" s="105"/>
      <c r="BF24" s="105"/>
      <c r="BG24" s="106"/>
      <c r="BI24" s="81">
        <v>5</v>
      </c>
      <c r="BJ24" s="45" t="str">
        <f t="shared" si="11"/>
        <v>ROCHER Pauline</v>
      </c>
      <c r="BK24" s="45" t="str">
        <f t="shared" si="12"/>
        <v>1</v>
      </c>
      <c r="BL24" s="45">
        <f>F26</f>
        <v>30</v>
      </c>
      <c r="BM24" s="45" t="str">
        <f t="shared" si="13"/>
        <v>J.C. RICHELAIS</v>
      </c>
      <c r="BN24" s="97"/>
      <c r="BO24" s="105"/>
      <c r="BP24" s="105"/>
      <c r="BQ24" s="105"/>
      <c r="BR24" s="106"/>
      <c r="BS24" s="97"/>
      <c r="BT24" s="98"/>
      <c r="BU24" s="208"/>
      <c r="BV24" s="209"/>
      <c r="BW24" s="97"/>
      <c r="BX24" s="105"/>
      <c r="BY24" s="105"/>
      <c r="BZ24" s="106"/>
      <c r="CA24" s="210"/>
      <c r="CB24" s="211"/>
      <c r="CC24" s="89"/>
      <c r="CD24" s="198"/>
      <c r="CE24" s="147"/>
      <c r="CF24" s="37"/>
      <c r="CG24" s="221"/>
      <c r="CH24" s="119"/>
      <c r="CI24" s="119"/>
      <c r="CJ24" s="119"/>
      <c r="CK24" s="119"/>
      <c r="CL24" s="119"/>
      <c r="CM24" s="97"/>
      <c r="CN24" s="105"/>
      <c r="CO24" s="105"/>
      <c r="CP24" s="214"/>
      <c r="CQ24" s="157"/>
    </row>
    <row r="25" spans="1:97" ht="21" customHeight="1">
      <c r="A25" s="45" t="str">
        <f ca="1" t="shared" si="6"/>
        <v>PDL</v>
      </c>
      <c r="B25" s="45">
        <f ca="1" t="shared" si="6"/>
        <v>44</v>
      </c>
      <c r="C25" s="81">
        <v>6</v>
      </c>
      <c r="D25" s="193" t="str">
        <f ca="1" t="shared" si="7"/>
        <v>RIBOT Amelie</v>
      </c>
      <c r="E25" s="45" t="str">
        <f ca="1" t="shared" si="7"/>
        <v>1</v>
      </c>
      <c r="F25" s="45">
        <v>0</v>
      </c>
      <c r="G25" s="45" t="str">
        <f ca="1" t="shared" si="8"/>
        <v>NANTES JUDO CLUB SATORI 44</v>
      </c>
      <c r="H25" s="97">
        <v>10</v>
      </c>
      <c r="I25" s="105">
        <v>10</v>
      </c>
      <c r="J25" s="105">
        <v>10</v>
      </c>
      <c r="K25" s="105">
        <v>10</v>
      </c>
      <c r="L25" s="106">
        <v>10</v>
      </c>
      <c r="M25" s="97"/>
      <c r="N25" s="98"/>
      <c r="O25" s="208"/>
      <c r="P25" s="209"/>
      <c r="Q25" s="210">
        <f t="shared" si="9"/>
        <v>50</v>
      </c>
      <c r="R25" s="211"/>
      <c r="S25" s="89"/>
      <c r="T25" s="198">
        <f ca="1" t="shared" si="10"/>
        <v>50</v>
      </c>
      <c r="U25" s="147"/>
      <c r="V25" s="37"/>
      <c r="W25" s="119"/>
      <c r="X25" s="119"/>
      <c r="Y25" s="157"/>
      <c r="Z25" s="157"/>
      <c r="AA25" s="157"/>
      <c r="AB25" s="157"/>
      <c r="AC25" s="157"/>
      <c r="AD25" s="119"/>
      <c r="BC25" s="97"/>
      <c r="BD25" s="105"/>
      <c r="BE25" s="105"/>
      <c r="BF25" s="105"/>
      <c r="BG25" s="106"/>
      <c r="BI25" s="81">
        <v>6</v>
      </c>
      <c r="BJ25" s="45" t="str">
        <f t="shared" si="11"/>
        <v>RIBOT Amelie</v>
      </c>
      <c r="BK25" s="45" t="str">
        <f t="shared" si="12"/>
        <v>1</v>
      </c>
      <c r="BL25" s="45">
        <f>F25</f>
        <v>0</v>
      </c>
      <c r="BM25" s="45" t="str">
        <f t="shared" si="13"/>
        <v>NANTES JUDO CLUB SATORI 44</v>
      </c>
      <c r="BN25" s="97"/>
      <c r="BO25" s="105"/>
      <c r="BP25" s="105"/>
      <c r="BQ25" s="105"/>
      <c r="BR25" s="106"/>
      <c r="BS25" s="97"/>
      <c r="BT25" s="98"/>
      <c r="BU25" s="208"/>
      <c r="BV25" s="209"/>
      <c r="BW25" s="97"/>
      <c r="BX25" s="105"/>
      <c r="BY25" s="105"/>
      <c r="BZ25" s="106"/>
      <c r="CA25" s="210"/>
      <c r="CB25" s="211"/>
      <c r="CC25" s="89"/>
      <c r="CD25" s="198"/>
      <c r="CE25" s="147"/>
      <c r="CF25" s="37"/>
      <c r="CG25" s="221"/>
      <c r="CH25" s="119"/>
      <c r="CI25" s="119"/>
      <c r="CJ25" s="119"/>
      <c r="CK25" s="119"/>
      <c r="CL25" s="119"/>
      <c r="CM25" s="97"/>
      <c r="CN25" s="105"/>
      <c r="CO25" s="105"/>
      <c r="CP25" s="214"/>
      <c r="CQ25" s="157"/>
      <c r="CR25" s="157"/>
      <c r="CS25" s="157"/>
    </row>
    <row r="26" spans="1:97" ht="21" customHeight="1">
      <c r="A26" s="45" t="str">
        <f ca="1" t="shared" si="6"/>
        <v>TBO</v>
      </c>
      <c r="B26" s="45">
        <f ca="1" t="shared" si="6"/>
        <v>37</v>
      </c>
      <c r="C26" s="81">
        <v>7</v>
      </c>
      <c r="D26" s="193" t="str">
        <f ca="1" t="shared" si="7"/>
        <v>HAULBERT Valerie</v>
      </c>
      <c r="E26" s="45" t="str">
        <f ca="1" t="shared" si="7"/>
        <v>1</v>
      </c>
      <c r="F26" s="45">
        <v>30</v>
      </c>
      <c r="G26" s="45" t="str">
        <f ca="1" t="shared" si="8"/>
        <v>J C DES MAUGES</v>
      </c>
      <c r="H26" s="97">
        <v>0</v>
      </c>
      <c r="I26" s="105">
        <v>0</v>
      </c>
      <c r="J26" s="105">
        <v>0</v>
      </c>
      <c r="K26" s="105">
        <v>0</v>
      </c>
      <c r="L26" s="106">
        <v>0</v>
      </c>
      <c r="M26" s="222"/>
      <c r="N26" s="223"/>
      <c r="O26" s="224"/>
      <c r="P26" s="209"/>
      <c r="Q26" s="210">
        <f t="shared" si="9"/>
        <v>0</v>
      </c>
      <c r="R26" s="211"/>
      <c r="S26" s="89"/>
      <c r="T26" s="198">
        <f ca="1" t="shared" si="10"/>
        <v>30</v>
      </c>
      <c r="U26" s="147"/>
      <c r="V26" s="37"/>
      <c r="W26" s="157"/>
      <c r="X26" s="157"/>
      <c r="Y26" s="157"/>
      <c r="Z26" s="157"/>
      <c r="AA26" s="157"/>
      <c r="AB26" s="157"/>
      <c r="AC26" s="157"/>
      <c r="AD26" s="119"/>
      <c r="BC26" s="97"/>
      <c r="BD26" s="105"/>
      <c r="BE26" s="105"/>
      <c r="BF26" s="105"/>
      <c r="BG26" s="106"/>
      <c r="BI26" s="81">
        <v>7</v>
      </c>
      <c r="BJ26" s="45" t="str">
        <f t="shared" si="11"/>
        <v>HAULBERT Valerie</v>
      </c>
      <c r="BK26" s="45" t="str">
        <f t="shared" si="12"/>
        <v>1</v>
      </c>
      <c r="BL26" s="45">
        <f>F27</f>
        <v>0</v>
      </c>
      <c r="BM26" s="45" t="str">
        <f t="shared" si="13"/>
        <v>J C DES MAUGES</v>
      </c>
      <c r="BN26" s="97"/>
      <c r="BO26" s="105"/>
      <c r="BP26" s="105"/>
      <c r="BQ26" s="105"/>
      <c r="BR26" s="106"/>
      <c r="BS26" s="222"/>
      <c r="BT26" s="223"/>
      <c r="BU26" s="224"/>
      <c r="BV26" s="209"/>
      <c r="BW26" s="97"/>
      <c r="BX26" s="105"/>
      <c r="BY26" s="105"/>
      <c r="BZ26" s="106"/>
      <c r="CA26" s="210"/>
      <c r="CB26" s="211"/>
      <c r="CC26" s="89"/>
      <c r="CD26" s="198"/>
      <c r="CE26" s="147"/>
      <c r="CF26" s="37"/>
      <c r="CG26" s="221"/>
      <c r="CH26" s="119"/>
      <c r="CI26" s="119"/>
      <c r="CJ26" s="119"/>
      <c r="CK26" s="119"/>
      <c r="CL26" s="119"/>
      <c r="CM26" s="97"/>
      <c r="CN26" s="105"/>
      <c r="CO26" s="105"/>
      <c r="CP26" s="214"/>
      <c r="CQ26" s="157"/>
      <c r="CR26" s="157"/>
      <c r="CS26" s="157"/>
    </row>
    <row r="27" spans="1:97" ht="21" customHeight="1">
      <c r="A27" s="45" t="str">
        <f ca="1" t="shared" si="6"/>
        <v>PDL</v>
      </c>
      <c r="B27" s="45">
        <f ca="1" t="shared" si="6"/>
        <v>49</v>
      </c>
      <c r="C27" s="81">
        <v>8</v>
      </c>
      <c r="D27" s="193" t="str">
        <f ca="1" t="shared" si="7"/>
        <v>GRANDISSON Katia</v>
      </c>
      <c r="E27" s="45" t="str">
        <f ca="1" t="shared" si="7"/>
        <v>2</v>
      </c>
      <c r="F27" s="45">
        <v>0</v>
      </c>
      <c r="G27" s="45" t="str">
        <f ca="1" t="shared" si="8"/>
        <v>J C DES MAUGES</v>
      </c>
      <c r="H27" s="97">
        <v>10</v>
      </c>
      <c r="I27" s="105">
        <v>10</v>
      </c>
      <c r="J27" s="105">
        <v>10</v>
      </c>
      <c r="K27" s="105">
        <v>0</v>
      </c>
      <c r="L27" s="106" t="str">
        <f>IF(M27&lt;&gt;"","-","")</f>
        <v>-</v>
      </c>
      <c r="M27" s="97">
        <v>0</v>
      </c>
      <c r="N27" s="98"/>
      <c r="O27" s="208"/>
      <c r="P27" s="209"/>
      <c r="Q27" s="210">
        <f t="shared" si="9"/>
        <v>30</v>
      </c>
      <c r="R27" s="211"/>
      <c r="S27" s="89"/>
      <c r="T27" s="198">
        <f ca="1" t="shared" si="10"/>
        <v>30</v>
      </c>
      <c r="U27" s="147"/>
      <c r="V27" s="37"/>
      <c r="W27" s="157"/>
      <c r="X27" s="157"/>
      <c r="Y27" s="157"/>
      <c r="Z27" s="157"/>
      <c r="AA27" s="157"/>
      <c r="AB27" s="157"/>
      <c r="AC27" s="157"/>
      <c r="AD27" s="119"/>
      <c r="BC27" s="97"/>
      <c r="BD27" s="105"/>
      <c r="BE27" s="105"/>
      <c r="BF27" s="105"/>
      <c r="BG27" s="106"/>
      <c r="BI27" s="81">
        <v>8</v>
      </c>
      <c r="BJ27" s="45" t="str">
        <f t="shared" si="11"/>
        <v>GRANDISSON Katia</v>
      </c>
      <c r="BK27" s="45" t="str">
        <f t="shared" si="12"/>
        <v>2</v>
      </c>
      <c r="BL27" s="45">
        <f>F28</f>
        <v>20</v>
      </c>
      <c r="BM27" s="45" t="str">
        <f t="shared" si="13"/>
        <v>J C DES MAUGES</v>
      </c>
      <c r="BN27" s="97"/>
      <c r="BO27" s="105"/>
      <c r="BP27" s="105"/>
      <c r="BQ27" s="105"/>
      <c r="BR27" s="106"/>
      <c r="BS27" s="97"/>
      <c r="BT27" s="98"/>
      <c r="BU27" s="208"/>
      <c r="BV27" s="209"/>
      <c r="BW27" s="97"/>
      <c r="BX27" s="105"/>
      <c r="BY27" s="105"/>
      <c r="BZ27" s="106"/>
      <c r="CA27" s="210"/>
      <c r="CB27" s="211"/>
      <c r="CC27" s="89"/>
      <c r="CD27" s="198"/>
      <c r="CE27" s="147"/>
      <c r="CF27" s="37"/>
      <c r="CG27" s="221"/>
      <c r="CH27" s="119"/>
      <c r="CI27" s="119"/>
      <c r="CJ27" s="119"/>
      <c r="CK27" s="119"/>
      <c r="CL27" s="119"/>
      <c r="CM27" s="97"/>
      <c r="CN27" s="105"/>
      <c r="CO27" s="105"/>
      <c r="CP27" s="214"/>
      <c r="CQ27" s="157"/>
      <c r="CR27" s="157"/>
      <c r="CS27" s="157"/>
    </row>
    <row r="28" spans="1:97" ht="21" customHeight="1" thickBot="1">
      <c r="A28" s="45" t="str">
        <f ca="1" t="shared" si="6"/>
        <v>PDL</v>
      </c>
      <c r="B28" s="45">
        <f ca="1" t="shared" si="6"/>
        <v>49</v>
      </c>
      <c r="C28" s="81">
        <v>9</v>
      </c>
      <c r="D28" s="193" t="str">
        <f ca="1" t="shared" si="7"/>
        <v>POTEREAU Coraline</v>
      </c>
      <c r="E28" s="45" t="str">
        <f ca="1" t="shared" si="7"/>
        <v>1</v>
      </c>
      <c r="F28" s="45">
        <v>20</v>
      </c>
      <c r="G28" s="45" t="str">
        <f ca="1" t="shared" si="8"/>
        <v>ETOILE SP HTE GOULAINE</v>
      </c>
      <c r="H28" s="107">
        <v>0</v>
      </c>
      <c r="I28" s="108">
        <v>10</v>
      </c>
      <c r="J28" s="108">
        <v>10</v>
      </c>
      <c r="K28" s="108">
        <v>0</v>
      </c>
      <c r="L28" s="225">
        <v>10</v>
      </c>
      <c r="M28" s="107"/>
      <c r="N28" s="109"/>
      <c r="O28" s="226"/>
      <c r="P28" s="227"/>
      <c r="Q28" s="228">
        <f t="shared" si="9"/>
        <v>30</v>
      </c>
      <c r="R28" s="229"/>
      <c r="S28" s="89"/>
      <c r="T28" s="198">
        <f ca="1" t="shared" si="10"/>
        <v>50</v>
      </c>
      <c r="U28" s="147"/>
      <c r="V28" s="37"/>
      <c r="W28" s="119"/>
      <c r="X28" s="119"/>
      <c r="Y28" s="122"/>
      <c r="Z28" s="122"/>
      <c r="AA28" s="157"/>
      <c r="AB28" s="157"/>
      <c r="AC28" s="157"/>
      <c r="AD28" s="119"/>
      <c r="BC28" s="107"/>
      <c r="BD28" s="108"/>
      <c r="BE28" s="108"/>
      <c r="BF28" s="108"/>
      <c r="BG28" s="225"/>
      <c r="BI28" s="81">
        <v>9</v>
      </c>
      <c r="BJ28" s="45" t="str">
        <f t="shared" si="11"/>
        <v>POTEREAU Coraline</v>
      </c>
      <c r="BK28" s="45" t="str">
        <f t="shared" si="12"/>
        <v>1</v>
      </c>
      <c r="BL28" s="45">
        <f>F20</f>
        <v>0</v>
      </c>
      <c r="BM28" s="45" t="str">
        <f t="shared" si="13"/>
        <v>ETOILE SP HTE GOULAINE</v>
      </c>
      <c r="BN28" s="107"/>
      <c r="BO28" s="108"/>
      <c r="BP28" s="108"/>
      <c r="BQ28" s="108"/>
      <c r="BR28" s="225"/>
      <c r="BS28" s="107"/>
      <c r="BT28" s="109"/>
      <c r="BU28" s="226"/>
      <c r="BV28" s="227"/>
      <c r="BW28" s="107"/>
      <c r="BX28" s="108"/>
      <c r="BY28" s="108"/>
      <c r="BZ28" s="225"/>
      <c r="CA28" s="228"/>
      <c r="CB28" s="229"/>
      <c r="CC28" s="89"/>
      <c r="CD28" s="198"/>
      <c r="CE28" s="147"/>
      <c r="CF28" s="37"/>
      <c r="CG28" s="230"/>
      <c r="CH28" s="231"/>
      <c r="CI28" s="231"/>
      <c r="CJ28" s="231"/>
      <c r="CK28" s="231"/>
      <c r="CL28" s="231"/>
      <c r="CM28" s="107"/>
      <c r="CN28" s="108"/>
      <c r="CO28" s="108"/>
      <c r="CP28" s="232"/>
      <c r="CQ28" s="157"/>
      <c r="CR28" s="157"/>
      <c r="CS28" s="157"/>
    </row>
    <row r="29" spans="3:76" ht="12.75">
      <c r="C29" s="116"/>
      <c r="N29" s="116" t="s">
        <v>66</v>
      </c>
      <c r="BX29" s="116" t="s">
        <v>66</v>
      </c>
    </row>
    <row r="30" spans="3:59" ht="10.5" customHeight="1" hidden="1">
      <c r="C30" s="58">
        <f>COUNT(H30:BG30)</f>
        <v>22</v>
      </c>
      <c r="G30" s="233" t="s">
        <v>67</v>
      </c>
      <c r="H30" s="121">
        <v>1</v>
      </c>
      <c r="I30" s="121">
        <v>2</v>
      </c>
      <c r="J30" s="121">
        <v>3</v>
      </c>
      <c r="K30" s="121">
        <v>4</v>
      </c>
      <c r="L30" s="121">
        <v>5</v>
      </c>
      <c r="M30" s="121">
        <v>6</v>
      </c>
      <c r="N30" s="121">
        <v>7</v>
      </c>
      <c r="O30" s="121">
        <v>8</v>
      </c>
      <c r="P30" s="121">
        <v>9</v>
      </c>
      <c r="Q30" s="121">
        <v>10</v>
      </c>
      <c r="R30" s="121">
        <v>11</v>
      </c>
      <c r="S30" s="121">
        <v>12</v>
      </c>
      <c r="T30" s="121">
        <v>13</v>
      </c>
      <c r="U30" s="121">
        <v>14</v>
      </c>
      <c r="V30" s="121">
        <v>15</v>
      </c>
      <c r="W30" s="121">
        <v>16</v>
      </c>
      <c r="X30" s="121">
        <v>17</v>
      </c>
      <c r="Y30" s="234">
        <v>18</v>
      </c>
      <c r="Z30" s="234">
        <v>19</v>
      </c>
      <c r="AA30" s="234"/>
      <c r="AB30" s="234">
        <v>20</v>
      </c>
      <c r="AC30" s="121">
        <v>21</v>
      </c>
      <c r="AD30" s="235"/>
      <c r="AE30" s="235"/>
      <c r="AF30" s="235">
        <v>22</v>
      </c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BC30" s="103"/>
      <c r="BD30" s="103"/>
      <c r="BE30" s="103"/>
      <c r="BF30" s="103"/>
      <c r="BG30" s="103"/>
    </row>
    <row r="31" spans="7:59" ht="12.75" hidden="1">
      <c r="G31" s="120" t="s">
        <v>68</v>
      </c>
      <c r="H31" s="121">
        <v>1</v>
      </c>
      <c r="I31" s="121">
        <v>1</v>
      </c>
      <c r="J31" s="121">
        <v>1</v>
      </c>
      <c r="K31" s="121">
        <v>1</v>
      </c>
      <c r="L31" s="121">
        <v>1</v>
      </c>
      <c r="M31" s="121">
        <v>1</v>
      </c>
      <c r="N31" s="121">
        <v>2</v>
      </c>
      <c r="O31" s="121">
        <v>2</v>
      </c>
      <c r="P31" s="121">
        <v>2</v>
      </c>
      <c r="Q31" s="121">
        <v>2</v>
      </c>
      <c r="R31" s="121">
        <v>3</v>
      </c>
      <c r="S31" s="121">
        <v>3</v>
      </c>
      <c r="T31" s="121">
        <v>3</v>
      </c>
      <c r="U31" s="121">
        <v>4</v>
      </c>
      <c r="V31" s="121">
        <v>4</v>
      </c>
      <c r="W31" s="121">
        <v>4</v>
      </c>
      <c r="X31" s="121">
        <v>4</v>
      </c>
      <c r="Y31" s="234">
        <v>5</v>
      </c>
      <c r="Z31" s="234">
        <v>5</v>
      </c>
      <c r="AA31" s="234"/>
      <c r="AB31" s="234">
        <v>5</v>
      </c>
      <c r="AC31" s="121">
        <v>5</v>
      </c>
      <c r="AD31" s="235"/>
      <c r="AE31" s="235"/>
      <c r="AF31" s="235">
        <v>1</v>
      </c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BC31" s="234"/>
      <c r="BD31" s="234"/>
      <c r="BE31" s="234"/>
      <c r="BF31" s="234"/>
      <c r="BG31" s="234"/>
    </row>
    <row r="32" spans="7:59" ht="12.75" hidden="1">
      <c r="G32" s="120" t="s">
        <v>69</v>
      </c>
      <c r="H32" s="121">
        <v>1</v>
      </c>
      <c r="I32" s="121">
        <v>1</v>
      </c>
      <c r="J32" s="121">
        <v>1</v>
      </c>
      <c r="K32" s="121">
        <v>2</v>
      </c>
      <c r="L32" s="121">
        <v>2</v>
      </c>
      <c r="M32" s="121">
        <v>2</v>
      </c>
      <c r="N32" s="121">
        <v>3</v>
      </c>
      <c r="O32" s="121">
        <v>2</v>
      </c>
      <c r="P32" s="121">
        <v>2</v>
      </c>
      <c r="Q32" s="121">
        <v>3</v>
      </c>
      <c r="R32" s="121">
        <v>3</v>
      </c>
      <c r="S32" s="121">
        <v>3</v>
      </c>
      <c r="T32" s="121">
        <v>3</v>
      </c>
      <c r="U32" s="121">
        <v>4</v>
      </c>
      <c r="V32" s="121">
        <v>4</v>
      </c>
      <c r="W32" s="121">
        <v>3</v>
      </c>
      <c r="X32" s="121">
        <v>4</v>
      </c>
      <c r="Y32" s="234">
        <v>4</v>
      </c>
      <c r="Z32" s="234">
        <v>5</v>
      </c>
      <c r="AA32" s="234"/>
      <c r="AB32" s="234">
        <v>5</v>
      </c>
      <c r="AC32" s="121">
        <v>4</v>
      </c>
      <c r="AD32" s="235"/>
      <c r="AE32" s="235"/>
      <c r="AF32" s="235">
        <v>1</v>
      </c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BC32" s="234"/>
      <c r="BD32" s="234"/>
      <c r="BE32" s="234"/>
      <c r="BF32" s="234"/>
      <c r="BG32" s="234"/>
    </row>
  </sheetData>
  <sheetProtection/>
  <mergeCells count="64">
    <mergeCell ref="T28:U28"/>
    <mergeCell ref="T23:U23"/>
    <mergeCell ref="T24:U24"/>
    <mergeCell ref="T25:U25"/>
    <mergeCell ref="T26:U26"/>
    <mergeCell ref="P1:R1"/>
    <mergeCell ref="K2:N2"/>
    <mergeCell ref="P2:P3"/>
    <mergeCell ref="Q2:Q3"/>
    <mergeCell ref="R2:R3"/>
    <mergeCell ref="G4:G6"/>
    <mergeCell ref="M18:P18"/>
    <mergeCell ref="T19:U19"/>
    <mergeCell ref="T20:U20"/>
    <mergeCell ref="Q19:R19"/>
    <mergeCell ref="Q20:R20"/>
    <mergeCell ref="Q21:R21"/>
    <mergeCell ref="BC6:BG6"/>
    <mergeCell ref="Q26:R26"/>
    <mergeCell ref="Q27:R27"/>
    <mergeCell ref="W19:AA19"/>
    <mergeCell ref="T22:U22"/>
    <mergeCell ref="AB5:AC6"/>
    <mergeCell ref="Y5:AA6"/>
    <mergeCell ref="T27:U27"/>
    <mergeCell ref="T21:U21"/>
    <mergeCell ref="Q28:R28"/>
    <mergeCell ref="Q22:R22"/>
    <mergeCell ref="Q23:R23"/>
    <mergeCell ref="Q24:R24"/>
    <mergeCell ref="Q25:R25"/>
    <mergeCell ref="BV1:BX1"/>
    <mergeCell ref="BQ2:BT2"/>
    <mergeCell ref="BV2:BV3"/>
    <mergeCell ref="BW2:BW3"/>
    <mergeCell ref="BX2:BX3"/>
    <mergeCell ref="BM4:BM6"/>
    <mergeCell ref="CE5:CG6"/>
    <mergeCell ref="CH5:CI6"/>
    <mergeCell ref="BS18:BV18"/>
    <mergeCell ref="BW18:BZ18"/>
    <mergeCell ref="CA19:CB19"/>
    <mergeCell ref="CD19:CE19"/>
    <mergeCell ref="CG19:CK19"/>
    <mergeCell ref="CJ7:CL7"/>
    <mergeCell ref="CJ8:CL8"/>
    <mergeCell ref="CA20:CB20"/>
    <mergeCell ref="CD20:CE20"/>
    <mergeCell ref="CA21:CB21"/>
    <mergeCell ref="CD21:CE21"/>
    <mergeCell ref="CA22:CB22"/>
    <mergeCell ref="CD22:CE22"/>
    <mergeCell ref="CA23:CB23"/>
    <mergeCell ref="CD23:CE23"/>
    <mergeCell ref="CA24:CB24"/>
    <mergeCell ref="CD24:CE24"/>
    <mergeCell ref="CA25:CB25"/>
    <mergeCell ref="CD25:CE25"/>
    <mergeCell ref="CA28:CB28"/>
    <mergeCell ref="CD28:CE28"/>
    <mergeCell ref="CA26:CB26"/>
    <mergeCell ref="CD26:CE26"/>
    <mergeCell ref="CA27:CB27"/>
    <mergeCell ref="CD27:CE27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2014-06-08T08:19:49Z</dcterms:created>
  <dcterms:modified xsi:type="dcterms:W3CDTF">2014-06-08T08:20:15Z</dcterms:modified>
  <cp:category/>
  <cp:version/>
  <cp:contentType/>
  <cp:contentStatus/>
</cp:coreProperties>
</file>